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eph/Desktop/Real Estate Investing/"/>
    </mc:Choice>
  </mc:AlternateContent>
  <xr:revisionPtr revIDLastSave="0" documentId="13_ncr:1_{6A33C247-B282-8043-8248-9FBBB50DD4E1}" xr6:coauthVersionLast="47" xr6:coauthVersionMax="47" xr10:uidLastSave="{00000000-0000-0000-0000-000000000000}"/>
  <bookViews>
    <workbookView xWindow="0" yWindow="760" windowWidth="29400" windowHeight="17340" xr2:uid="{0DC4D06C-65D6-7F42-9A8B-55007378B8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E32" i="1"/>
  <c r="F16" i="1"/>
  <c r="E13" i="1"/>
  <c r="C16" i="1"/>
  <c r="E20" i="1" l="1"/>
  <c r="F20" i="1" s="1"/>
  <c r="E24" i="1"/>
  <c r="F24" i="1" s="1"/>
  <c r="F13" i="1"/>
  <c r="E15" i="1"/>
  <c r="F15" i="1" s="1"/>
  <c r="B5" i="1"/>
  <c r="E17" i="1" l="1"/>
  <c r="E21" i="1" s="1"/>
  <c r="F21" i="1" s="1"/>
  <c r="B32" i="1"/>
  <c r="B13" i="1"/>
  <c r="B20" i="1" l="1"/>
  <c r="C20" i="1" s="1"/>
  <c r="B24" i="1"/>
  <c r="F17" i="1"/>
  <c r="B15" i="1"/>
  <c r="I7" i="1"/>
  <c r="I6" i="1"/>
  <c r="B4" i="1"/>
  <c r="B30" i="1"/>
  <c r="C13" i="1"/>
  <c r="C24" i="1" s="1"/>
  <c r="B17" i="1" l="1"/>
  <c r="C15" i="1"/>
  <c r="B28" i="1"/>
  <c r="B29" i="1"/>
  <c r="B22" i="1" s="1"/>
  <c r="B21" i="1" l="1"/>
  <c r="K15" i="1"/>
  <c r="K16" i="1" s="1"/>
  <c r="K17" i="1" s="1"/>
  <c r="K18" i="1" s="1"/>
  <c r="K19" i="1" s="1"/>
  <c r="K20" i="1" s="1"/>
  <c r="K21" i="1" s="1"/>
  <c r="K22" i="1" s="1"/>
  <c r="K23" i="1" s="1"/>
  <c r="K24" i="1" s="1"/>
  <c r="E2" i="1"/>
  <c r="C17" i="1"/>
  <c r="C22" i="1"/>
  <c r="N15" i="1" l="1"/>
  <c r="N29" i="1" s="1"/>
  <c r="C21" i="1"/>
  <c r="B23" i="1"/>
  <c r="B25" i="1" s="1"/>
  <c r="C25" i="1" s="1"/>
  <c r="E5" i="1"/>
  <c r="E3" i="1"/>
  <c r="N16" i="1" l="1"/>
  <c r="N17" i="1"/>
  <c r="N19" i="1" s="1"/>
  <c r="I5" i="1"/>
  <c r="C23" i="1"/>
  <c r="I8" i="1" s="1"/>
  <c r="I3" i="1"/>
  <c r="I9" i="1"/>
  <c r="I4" i="1"/>
  <c r="E30" i="1"/>
  <c r="E28" i="1" s="1"/>
  <c r="E22" i="1" s="1"/>
  <c r="E4" i="1"/>
  <c r="I27" i="1" s="1"/>
  <c r="N18" i="1" l="1"/>
  <c r="E29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B41" i="1"/>
  <c r="B49" i="1"/>
  <c r="B57" i="1"/>
  <c r="B65" i="1"/>
  <c r="B73" i="1"/>
  <c r="B81" i="1"/>
  <c r="B89" i="1"/>
  <c r="B97" i="1"/>
  <c r="B105" i="1"/>
  <c r="B113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B42" i="1"/>
  <c r="B50" i="1"/>
  <c r="B58" i="1"/>
  <c r="B66" i="1"/>
  <c r="B74" i="1"/>
  <c r="B82" i="1"/>
  <c r="B90" i="1"/>
  <c r="B98" i="1"/>
  <c r="B106" i="1"/>
  <c r="B114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40" i="1"/>
  <c r="C41" i="1"/>
  <c r="C49" i="1"/>
  <c r="C57" i="1"/>
  <c r="C65" i="1"/>
  <c r="C73" i="1"/>
  <c r="C81" i="1"/>
  <c r="C89" i="1"/>
  <c r="C97" i="1"/>
  <c r="C105" i="1"/>
  <c r="C113" i="1"/>
  <c r="C121" i="1"/>
  <c r="C129" i="1"/>
  <c r="C137" i="1"/>
  <c r="C145" i="1"/>
  <c r="C153" i="1"/>
  <c r="C161" i="1"/>
  <c r="C169" i="1"/>
  <c r="C177" i="1"/>
  <c r="C185" i="1"/>
  <c r="C193" i="1"/>
  <c r="C201" i="1"/>
  <c r="C209" i="1"/>
  <c r="C217" i="1"/>
  <c r="C225" i="1"/>
  <c r="C233" i="1"/>
  <c r="C241" i="1"/>
  <c r="C249" i="1"/>
  <c r="C257" i="1"/>
  <c r="C265" i="1"/>
  <c r="C273" i="1"/>
  <c r="C281" i="1"/>
  <c r="D288" i="1"/>
  <c r="C294" i="1"/>
  <c r="C300" i="1"/>
  <c r="C305" i="1"/>
  <c r="C310" i="1"/>
  <c r="C316" i="1"/>
  <c r="C321" i="1"/>
  <c r="C326" i="1"/>
  <c r="C332" i="1"/>
  <c r="C38" i="1"/>
  <c r="B47" i="1"/>
  <c r="B59" i="1"/>
  <c r="B69" i="1"/>
  <c r="B79" i="1"/>
  <c r="B91" i="1"/>
  <c r="B101" i="1"/>
  <c r="B111" i="1"/>
  <c r="B121" i="1"/>
  <c r="B129" i="1"/>
  <c r="B137" i="1"/>
  <c r="B145" i="1"/>
  <c r="B153" i="1"/>
  <c r="B161" i="1"/>
  <c r="B169" i="1"/>
  <c r="B177" i="1"/>
  <c r="B185" i="1"/>
  <c r="B193" i="1"/>
  <c r="B201" i="1"/>
  <c r="B209" i="1"/>
  <c r="B217" i="1"/>
  <c r="B225" i="1"/>
  <c r="B233" i="1"/>
  <c r="B241" i="1"/>
  <c r="B249" i="1"/>
  <c r="B257" i="1"/>
  <c r="B265" i="1"/>
  <c r="B273" i="1"/>
  <c r="B281" i="1"/>
  <c r="B289" i="1"/>
  <c r="B297" i="1"/>
  <c r="B305" i="1"/>
  <c r="B313" i="1"/>
  <c r="B321" i="1"/>
  <c r="B329" i="1"/>
  <c r="B38" i="1"/>
  <c r="C58" i="1"/>
  <c r="C82" i="1"/>
  <c r="C98" i="1"/>
  <c r="C114" i="1"/>
  <c r="C130" i="1"/>
  <c r="C146" i="1"/>
  <c r="C162" i="1"/>
  <c r="C178" i="1"/>
  <c r="C194" i="1"/>
  <c r="D41" i="1"/>
  <c r="D49" i="1"/>
  <c r="D57" i="1"/>
  <c r="D65" i="1"/>
  <c r="D73" i="1"/>
  <c r="D81" i="1"/>
  <c r="D89" i="1"/>
  <c r="D97" i="1"/>
  <c r="D105" i="1"/>
  <c r="D113" i="1"/>
  <c r="D121" i="1"/>
  <c r="D129" i="1"/>
  <c r="D137" i="1"/>
  <c r="D145" i="1"/>
  <c r="D153" i="1"/>
  <c r="D161" i="1"/>
  <c r="D169" i="1"/>
  <c r="D177" i="1"/>
  <c r="D185" i="1"/>
  <c r="D193" i="1"/>
  <c r="D201" i="1"/>
  <c r="D209" i="1"/>
  <c r="D217" i="1"/>
  <c r="D225" i="1"/>
  <c r="D233" i="1"/>
  <c r="D241" i="1"/>
  <c r="D249" i="1"/>
  <c r="D257" i="1"/>
  <c r="D265" i="1"/>
  <c r="D273" i="1"/>
  <c r="D281" i="1"/>
  <c r="C289" i="1"/>
  <c r="D294" i="1"/>
  <c r="D300" i="1"/>
  <c r="D305" i="1"/>
  <c r="D310" i="1"/>
  <c r="D316" i="1"/>
  <c r="D321" i="1"/>
  <c r="D326" i="1"/>
  <c r="D332" i="1"/>
  <c r="D38" i="1"/>
  <c r="B48" i="1"/>
  <c r="B60" i="1"/>
  <c r="B70" i="1"/>
  <c r="B80" i="1"/>
  <c r="B92" i="1"/>
  <c r="B102" i="1"/>
  <c r="B112" i="1"/>
  <c r="B122" i="1"/>
  <c r="B130" i="1"/>
  <c r="B138" i="1"/>
  <c r="B146" i="1"/>
  <c r="B154" i="1"/>
  <c r="B162" i="1"/>
  <c r="B170" i="1"/>
  <c r="B178" i="1"/>
  <c r="B186" i="1"/>
  <c r="B194" i="1"/>
  <c r="B202" i="1"/>
  <c r="B210" i="1"/>
  <c r="B218" i="1"/>
  <c r="B226" i="1"/>
  <c r="B234" i="1"/>
  <c r="B242" i="1"/>
  <c r="B250" i="1"/>
  <c r="B258" i="1"/>
  <c r="B266" i="1"/>
  <c r="B274" i="1"/>
  <c r="B282" i="1"/>
  <c r="B290" i="1"/>
  <c r="B298" i="1"/>
  <c r="B306" i="1"/>
  <c r="B314" i="1"/>
  <c r="B322" i="1"/>
  <c r="B330" i="1"/>
  <c r="C50" i="1"/>
  <c r="C66" i="1"/>
  <c r="C74" i="1"/>
  <c r="C90" i="1"/>
  <c r="C106" i="1"/>
  <c r="C122" i="1"/>
  <c r="C138" i="1"/>
  <c r="C154" i="1"/>
  <c r="C170" i="1"/>
  <c r="C42" i="1"/>
  <c r="C46" i="1"/>
  <c r="C54" i="1"/>
  <c r="C62" i="1"/>
  <c r="C70" i="1"/>
  <c r="C78" i="1"/>
  <c r="C86" i="1"/>
  <c r="C94" i="1"/>
  <c r="C102" i="1"/>
  <c r="C110" i="1"/>
  <c r="C118" i="1"/>
  <c r="C126" i="1"/>
  <c r="C134" i="1"/>
  <c r="C142" i="1"/>
  <c r="C150" i="1"/>
  <c r="C158" i="1"/>
  <c r="C166" i="1"/>
  <c r="C174" i="1"/>
  <c r="C182" i="1"/>
  <c r="C190" i="1"/>
  <c r="C198" i="1"/>
  <c r="C206" i="1"/>
  <c r="C214" i="1"/>
  <c r="C222" i="1"/>
  <c r="C230" i="1"/>
  <c r="C238" i="1"/>
  <c r="C246" i="1"/>
  <c r="C254" i="1"/>
  <c r="C262" i="1"/>
  <c r="C270" i="1"/>
  <c r="C278" i="1"/>
  <c r="C286" i="1"/>
  <c r="C293" i="1"/>
  <c r="C298" i="1"/>
  <c r="C304" i="1"/>
  <c r="C309" i="1"/>
  <c r="C314" i="1"/>
  <c r="C320" i="1"/>
  <c r="C325" i="1"/>
  <c r="C330" i="1"/>
  <c r="C336" i="1"/>
  <c r="B45" i="1"/>
  <c r="B55" i="1"/>
  <c r="B67" i="1"/>
  <c r="B77" i="1"/>
  <c r="B87" i="1"/>
  <c r="B99" i="1"/>
  <c r="B109" i="1"/>
  <c r="B119" i="1"/>
  <c r="B127" i="1"/>
  <c r="B135" i="1"/>
  <c r="B143" i="1"/>
  <c r="B151" i="1"/>
  <c r="B159" i="1"/>
  <c r="B167" i="1"/>
  <c r="B175" i="1"/>
  <c r="B183" i="1"/>
  <c r="B191" i="1"/>
  <c r="B199" i="1"/>
  <c r="B207" i="1"/>
  <c r="B215" i="1"/>
  <c r="B223" i="1"/>
  <c r="B231" i="1"/>
  <c r="B239" i="1"/>
  <c r="B247" i="1"/>
  <c r="B255" i="1"/>
  <c r="B263" i="1"/>
  <c r="B271" i="1"/>
  <c r="B279" i="1"/>
  <c r="B287" i="1"/>
  <c r="B295" i="1"/>
  <c r="B303" i="1"/>
  <c r="B311" i="1"/>
  <c r="B319" i="1"/>
  <c r="B327" i="1"/>
  <c r="B335" i="1"/>
  <c r="D44" i="1"/>
  <c r="D60" i="1"/>
  <c r="D76" i="1"/>
  <c r="D92" i="1"/>
  <c r="D108" i="1"/>
  <c r="D124" i="1"/>
  <c r="D140" i="1"/>
  <c r="D156" i="1"/>
  <c r="D172" i="1"/>
  <c r="C186" i="1"/>
  <c r="D200" i="1"/>
  <c r="C213" i="1"/>
  <c r="C226" i="1"/>
  <c r="D237" i="1"/>
  <c r="D252" i="1"/>
  <c r="D264" i="1"/>
  <c r="C277" i="1"/>
  <c r="D289" i="1"/>
  <c r="D297" i="1"/>
  <c r="D306" i="1"/>
  <c r="D314" i="1"/>
  <c r="C324" i="1"/>
  <c r="C333" i="1"/>
  <c r="B44" i="1"/>
  <c r="B62" i="1"/>
  <c r="B78" i="1"/>
  <c r="B95" i="1"/>
  <c r="B115" i="1"/>
  <c r="B126" i="1"/>
  <c r="B140" i="1"/>
  <c r="B152" i="1"/>
  <c r="B165" i="1"/>
  <c r="B179" i="1"/>
  <c r="B190" i="1"/>
  <c r="B204" i="1"/>
  <c r="B216" i="1"/>
  <c r="B229" i="1"/>
  <c r="B243" i="1"/>
  <c r="B254" i="1"/>
  <c r="B268" i="1"/>
  <c r="B280" i="1"/>
  <c r="B293" i="1"/>
  <c r="B307" i="1"/>
  <c r="B318" i="1"/>
  <c r="B332" i="1"/>
  <c r="B269" i="1"/>
  <c r="B294" i="1"/>
  <c r="B308" i="1"/>
  <c r="B333" i="1"/>
  <c r="B309" i="1"/>
  <c r="D48" i="1"/>
  <c r="D176" i="1"/>
  <c r="D244" i="1"/>
  <c r="D301" i="1"/>
  <c r="D334" i="1"/>
  <c r="B85" i="1"/>
  <c r="B144" i="1"/>
  <c r="B182" i="1"/>
  <c r="B235" i="1"/>
  <c r="B285" i="1"/>
  <c r="B336" i="1"/>
  <c r="D100" i="1"/>
  <c r="D164" i="1"/>
  <c r="D220" i="1"/>
  <c r="D269" i="1"/>
  <c r="C312" i="1"/>
  <c r="B53" i="1"/>
  <c r="B71" i="1"/>
  <c r="B120" i="1"/>
  <c r="B158" i="1"/>
  <c r="B211" i="1"/>
  <c r="B261" i="1"/>
  <c r="B312" i="1"/>
  <c r="C53" i="1"/>
  <c r="C117" i="1"/>
  <c r="C181" i="1"/>
  <c r="C234" i="1"/>
  <c r="D272" i="1"/>
  <c r="D312" i="1"/>
  <c r="B39" i="1"/>
  <c r="B107" i="1"/>
  <c r="B160" i="1"/>
  <c r="B212" i="1"/>
  <c r="B262" i="1"/>
  <c r="B315" i="1"/>
  <c r="D53" i="1"/>
  <c r="D117" i="1"/>
  <c r="D181" i="1"/>
  <c r="D236" i="1"/>
  <c r="D285" i="1"/>
  <c r="C322" i="1"/>
  <c r="C45" i="1"/>
  <c r="C61" i="1"/>
  <c r="C77" i="1"/>
  <c r="C93" i="1"/>
  <c r="C109" i="1"/>
  <c r="C125" i="1"/>
  <c r="C141" i="1"/>
  <c r="C157" i="1"/>
  <c r="C173" i="1"/>
  <c r="D188" i="1"/>
  <c r="C202" i="1"/>
  <c r="D213" i="1"/>
  <c r="D228" i="1"/>
  <c r="D240" i="1"/>
  <c r="C253" i="1"/>
  <c r="C266" i="1"/>
  <c r="D277" i="1"/>
  <c r="C290" i="1"/>
  <c r="D298" i="1"/>
  <c r="C308" i="1"/>
  <c r="C317" i="1"/>
  <c r="D324" i="1"/>
  <c r="D333" i="1"/>
  <c r="B46" i="1"/>
  <c r="B63" i="1"/>
  <c r="B83" i="1"/>
  <c r="B96" i="1"/>
  <c r="B116" i="1"/>
  <c r="B128" i="1"/>
  <c r="B141" i="1"/>
  <c r="B155" i="1"/>
  <c r="B166" i="1"/>
  <c r="B180" i="1"/>
  <c r="B192" i="1"/>
  <c r="B205" i="1"/>
  <c r="B219" i="1"/>
  <c r="B230" i="1"/>
  <c r="B244" i="1"/>
  <c r="B256" i="1"/>
  <c r="B283" i="1"/>
  <c r="B320" i="1"/>
  <c r="D64" i="1"/>
  <c r="D189" i="1"/>
  <c r="C269" i="1"/>
  <c r="C328" i="1"/>
  <c r="B103" i="1"/>
  <c r="B157" i="1"/>
  <c r="B208" i="1"/>
  <c r="B246" i="1"/>
  <c r="B299" i="1"/>
  <c r="D84" i="1"/>
  <c r="D148" i="1"/>
  <c r="D205" i="1"/>
  <c r="C258" i="1"/>
  <c r="C302" i="1"/>
  <c r="D336" i="1"/>
  <c r="B133" i="1"/>
  <c r="B184" i="1"/>
  <c r="B222" i="1"/>
  <c r="B275" i="1"/>
  <c r="B325" i="1"/>
  <c r="C85" i="1"/>
  <c r="C133" i="1"/>
  <c r="D196" i="1"/>
  <c r="D245" i="1"/>
  <c r="C285" i="1"/>
  <c r="D320" i="1"/>
  <c r="B72" i="1"/>
  <c r="B123" i="1"/>
  <c r="B173" i="1"/>
  <c r="B224" i="1"/>
  <c r="B276" i="1"/>
  <c r="B326" i="1"/>
  <c r="D85" i="1"/>
  <c r="D149" i="1"/>
  <c r="C210" i="1"/>
  <c r="C274" i="1"/>
  <c r="C313" i="1"/>
  <c r="D45" i="1"/>
  <c r="D61" i="1"/>
  <c r="D77" i="1"/>
  <c r="D93" i="1"/>
  <c r="D109" i="1"/>
  <c r="D125" i="1"/>
  <c r="D141" i="1"/>
  <c r="D157" i="1"/>
  <c r="D173" i="1"/>
  <c r="C189" i="1"/>
  <c r="D204" i="1"/>
  <c r="D216" i="1"/>
  <c r="C229" i="1"/>
  <c r="C242" i="1"/>
  <c r="D253" i="1"/>
  <c r="D268" i="1"/>
  <c r="D280" i="1"/>
  <c r="C292" i="1"/>
  <c r="C301" i="1"/>
  <c r="D308" i="1"/>
  <c r="D317" i="1"/>
  <c r="D325" i="1"/>
  <c r="C334" i="1"/>
  <c r="B51" i="1"/>
  <c r="B64" i="1"/>
  <c r="B84" i="1"/>
  <c r="B100" i="1"/>
  <c r="B117" i="1"/>
  <c r="B131" i="1"/>
  <c r="B142" i="1"/>
  <c r="B156" i="1"/>
  <c r="B168" i="1"/>
  <c r="B181" i="1"/>
  <c r="B195" i="1"/>
  <c r="B206" i="1"/>
  <c r="B220" i="1"/>
  <c r="B232" i="1"/>
  <c r="B245" i="1"/>
  <c r="B259" i="1"/>
  <c r="B270" i="1"/>
  <c r="B284" i="1"/>
  <c r="B296" i="1"/>
  <c r="B323" i="1"/>
  <c r="B334" i="1"/>
  <c r="D96" i="1"/>
  <c r="D112" i="1"/>
  <c r="D144" i="1"/>
  <c r="C205" i="1"/>
  <c r="D229" i="1"/>
  <c r="C282" i="1"/>
  <c r="D309" i="1"/>
  <c r="B52" i="1"/>
  <c r="B118" i="1"/>
  <c r="B171" i="1"/>
  <c r="B221" i="1"/>
  <c r="B272" i="1"/>
  <c r="B324" i="1"/>
  <c r="D68" i="1"/>
  <c r="D116" i="1"/>
  <c r="D180" i="1"/>
  <c r="D232" i="1"/>
  <c r="D284" i="1"/>
  <c r="D328" i="1"/>
  <c r="B104" i="1"/>
  <c r="B172" i="1"/>
  <c r="B236" i="1"/>
  <c r="B300" i="1"/>
  <c r="C69" i="1"/>
  <c r="C149" i="1"/>
  <c r="C221" i="1"/>
  <c r="C296" i="1"/>
  <c r="B54" i="1"/>
  <c r="B134" i="1"/>
  <c r="B187" i="1"/>
  <c r="B237" i="1"/>
  <c r="B301" i="1"/>
  <c r="D69" i="1"/>
  <c r="D133" i="1"/>
  <c r="C197" i="1"/>
  <c r="D248" i="1"/>
  <c r="D296" i="1"/>
  <c r="D56" i="1"/>
  <c r="D72" i="1"/>
  <c r="D88" i="1"/>
  <c r="D104" i="1"/>
  <c r="D120" i="1"/>
  <c r="D136" i="1"/>
  <c r="D152" i="1"/>
  <c r="D168" i="1"/>
  <c r="D184" i="1"/>
  <c r="D197" i="1"/>
  <c r="D212" i="1"/>
  <c r="D224" i="1"/>
  <c r="C237" i="1"/>
  <c r="C250" i="1"/>
  <c r="D261" i="1"/>
  <c r="D276" i="1"/>
  <c r="C288" i="1"/>
  <c r="C297" i="1"/>
  <c r="C306" i="1"/>
  <c r="D313" i="1"/>
  <c r="D322" i="1"/>
  <c r="D330" i="1"/>
  <c r="B43" i="1"/>
  <c r="B61" i="1"/>
  <c r="B76" i="1"/>
  <c r="B94" i="1"/>
  <c r="B110" i="1"/>
  <c r="B125" i="1"/>
  <c r="B139" i="1"/>
  <c r="B150" i="1"/>
  <c r="B164" i="1"/>
  <c r="B176" i="1"/>
  <c r="B189" i="1"/>
  <c r="B203" i="1"/>
  <c r="B214" i="1"/>
  <c r="B228" i="1"/>
  <c r="B240" i="1"/>
  <c r="B253" i="1"/>
  <c r="B267" i="1"/>
  <c r="B278" i="1"/>
  <c r="B292" i="1"/>
  <c r="B304" i="1"/>
  <c r="B317" i="1"/>
  <c r="B331" i="1"/>
  <c r="D80" i="1"/>
  <c r="D128" i="1"/>
  <c r="D160" i="1"/>
  <c r="C218" i="1"/>
  <c r="D256" i="1"/>
  <c r="D292" i="1"/>
  <c r="C318" i="1"/>
  <c r="B68" i="1"/>
  <c r="B132" i="1"/>
  <c r="B196" i="1"/>
  <c r="B260" i="1"/>
  <c r="B310" i="1"/>
  <c r="D52" i="1"/>
  <c r="D132" i="1"/>
  <c r="D192" i="1"/>
  <c r="C245" i="1"/>
  <c r="D293" i="1"/>
  <c r="D318" i="1"/>
  <c r="B86" i="1"/>
  <c r="B147" i="1"/>
  <c r="B197" i="1"/>
  <c r="B248" i="1"/>
  <c r="B286" i="1"/>
  <c r="D37" i="1"/>
  <c r="C101" i="1"/>
  <c r="C165" i="1"/>
  <c r="D208" i="1"/>
  <c r="D260" i="1"/>
  <c r="D302" i="1"/>
  <c r="C329" i="1"/>
  <c r="B88" i="1"/>
  <c r="B148" i="1"/>
  <c r="B198" i="1"/>
  <c r="B251" i="1"/>
  <c r="B288" i="1"/>
  <c r="C37" i="1"/>
  <c r="E37" i="1" s="1"/>
  <c r="D101" i="1"/>
  <c r="D165" i="1"/>
  <c r="D221" i="1"/>
  <c r="C261" i="1"/>
  <c r="D304" i="1"/>
  <c r="D329" i="1"/>
  <c r="B149" i="1"/>
  <c r="B252" i="1"/>
  <c r="B163" i="1"/>
  <c r="B56" i="1"/>
  <c r="B277" i="1"/>
  <c r="B75" i="1"/>
  <c r="B93" i="1"/>
  <c r="B108" i="1"/>
  <c r="B227" i="1"/>
  <c r="B40" i="1"/>
  <c r="B264" i="1"/>
  <c r="B188" i="1"/>
  <c r="B200" i="1"/>
  <c r="B213" i="1"/>
  <c r="B328" i="1"/>
  <c r="B174" i="1"/>
  <c r="B124" i="1"/>
  <c r="B136" i="1"/>
  <c r="B238" i="1"/>
  <c r="B37" i="1"/>
  <c r="B291" i="1"/>
  <c r="B302" i="1"/>
  <c r="B316" i="1"/>
  <c r="N20" i="1"/>
  <c r="N21" i="1"/>
  <c r="I26" i="1"/>
  <c r="I21" i="1"/>
  <c r="F22" i="1"/>
  <c r="E23" i="1"/>
  <c r="E38" i="1" l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N22" i="1"/>
  <c r="N23" i="1"/>
  <c r="N24" i="1" s="1"/>
  <c r="E25" i="1"/>
  <c r="F25" i="1" s="1"/>
  <c r="F23" i="1"/>
  <c r="M15" i="1" s="1"/>
  <c r="L15" i="1" l="1"/>
  <c r="E61" i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L16" i="1"/>
  <c r="N25" i="1"/>
  <c r="M16" i="1"/>
  <c r="M17" i="1" s="1"/>
  <c r="M18" i="1" s="1"/>
  <c r="M19" i="1" s="1"/>
  <c r="M20" i="1" s="1"/>
  <c r="M21" i="1" s="1"/>
  <c r="M22" i="1" s="1"/>
  <c r="M23" i="1" s="1"/>
  <c r="M24" i="1" s="1"/>
  <c r="E73" i="1" l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L17" i="1"/>
  <c r="M25" i="1"/>
  <c r="E85" i="1" l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L18" i="1"/>
  <c r="E97" i="1" l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L19" i="1"/>
  <c r="E109" i="1" l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L20" i="1"/>
  <c r="E121" i="1" l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L21" i="1"/>
  <c r="E133" i="1" l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L22" i="1"/>
  <c r="E145" i="1" l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L23" i="1"/>
  <c r="E157" i="1" l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L24" i="1"/>
  <c r="L2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<sst xmlns="http://schemas.openxmlformats.org/spreadsheetml/2006/main" count="104" uniqueCount="76">
  <si>
    <t>Purchase</t>
  </si>
  <si>
    <t>Gross Income</t>
  </si>
  <si>
    <t>Month</t>
  </si>
  <si>
    <t>Annual</t>
  </si>
  <si>
    <t>Effective Income</t>
  </si>
  <si>
    <t>Downpayment</t>
  </si>
  <si>
    <t>Loan Amount</t>
  </si>
  <si>
    <t>at 8% Cap</t>
  </si>
  <si>
    <t>Annual Interest</t>
  </si>
  <si>
    <t>Loan Term</t>
  </si>
  <si>
    <t>Number of Payments</t>
  </si>
  <si>
    <t>Cash Flow</t>
  </si>
  <si>
    <t>Vacancy Rate (%)</t>
  </si>
  <si>
    <t>Expenses Rate (%)</t>
  </si>
  <si>
    <t>at 6% Cap</t>
  </si>
  <si>
    <t>Years</t>
  </si>
  <si>
    <t>Net Operating Income</t>
  </si>
  <si>
    <t>Price Per unit</t>
  </si>
  <si>
    <t>1.25% rule</t>
  </si>
  <si>
    <t>Net Expenses</t>
  </si>
  <si>
    <t>Current Cap (%)</t>
  </si>
  <si>
    <t>Average Rent</t>
  </si>
  <si>
    <t>1% rule</t>
  </si>
  <si>
    <t>at 7% Cap</t>
  </si>
  <si>
    <t>Mortgage Payment (P+I)</t>
  </si>
  <si>
    <t>Interest Only (I)</t>
  </si>
  <si>
    <t>Net Income</t>
  </si>
  <si>
    <t>Other Income</t>
  </si>
  <si>
    <t>Capital Reserves (10%)</t>
  </si>
  <si>
    <t>Vacancy Rate</t>
  </si>
  <si>
    <t>Unit Multiplier (Mix)</t>
  </si>
  <si>
    <t>Current</t>
  </si>
  <si>
    <t>Pro Forma</t>
  </si>
  <si>
    <t>Appraised Value</t>
  </si>
  <si>
    <t>Cash Out Refi</t>
  </si>
  <si>
    <t>Equity %</t>
  </si>
  <si>
    <t>Downpayment %</t>
  </si>
  <si>
    <t>Cash Out Refi Excess</t>
  </si>
  <si>
    <t>Cash on Cash (%)</t>
  </si>
  <si>
    <t>Reno Budget</t>
  </si>
  <si>
    <t>Assumed Cap</t>
  </si>
  <si>
    <t>P&amp;I = TRUE, I Only = FALSE</t>
  </si>
  <si>
    <t>Cash Out Refi Excess Greater than DP + Budget?</t>
  </si>
  <si>
    <t>Cash Out Refi Excess Greater than DP?</t>
  </si>
  <si>
    <t>Appreciation</t>
  </si>
  <si>
    <t>Loan Paydown</t>
  </si>
  <si>
    <t>Payment Number</t>
  </si>
  <si>
    <t>Payment</t>
  </si>
  <si>
    <t>Principal</t>
  </si>
  <si>
    <t>Interest</t>
  </si>
  <si>
    <t>Balance</t>
  </si>
  <si>
    <t>Amortization Schedule</t>
  </si>
  <si>
    <t>Gain</t>
  </si>
  <si>
    <t>Assumed Growth %</t>
  </si>
  <si>
    <t>Tax Bracket</t>
  </si>
  <si>
    <t>Mortgage Payment</t>
  </si>
  <si>
    <t>Cash Out Estimate</t>
  </si>
  <si>
    <t>BRRRR(Pro Forma)</t>
  </si>
  <si>
    <t>V1.0</t>
  </si>
  <si>
    <t>Estimate Tax Deduction per year</t>
  </si>
  <si>
    <t>Not meant to be finanical or tax advice.</t>
  </si>
  <si>
    <t>EOY1</t>
  </si>
  <si>
    <t>EOY2</t>
  </si>
  <si>
    <t>EOY3</t>
  </si>
  <si>
    <t>EOY4</t>
  </si>
  <si>
    <t>EOY5</t>
  </si>
  <si>
    <t>EOY6</t>
  </si>
  <si>
    <t>EOY7</t>
  </si>
  <si>
    <t>EOY8</t>
  </si>
  <si>
    <t>EOY9</t>
  </si>
  <si>
    <t>EOY10</t>
  </si>
  <si>
    <t>Assumed Land Value: 20%</t>
  </si>
  <si>
    <t>Approx.Building Depreciation</t>
  </si>
  <si>
    <t>Property of Covered and Compounding LLC.  The RealEstateDealAnalysisTool is merely a preliminary analysis tool and is not meant to be a recommendation on any particular investment.  Consult a qualifed financial advisor before engaging in any investment.</t>
  </si>
  <si>
    <t>Building Tax Depreciation Estimates</t>
  </si>
  <si>
    <t>Current Valuations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</si>
</sst>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  <numFmt numFmtId="166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24"/>
      <color rgb="FF00B05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00B050"/>
      <name val="Calibri"/>
      <family val="2"/>
      <scheme val="minor"/>
    </font>
    <font>
      <sz val="8"/>
      <name val="Calibri"/>
      <family val="2"/>
      <scheme val="minor"/>
    </font>
    <font>
      <sz val="24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43" fontId="0" fillId="8" borderId="0" xfId="1" applyFont="1" applyFill="1" applyBorder="1" applyProtection="1"/>
    <xf numFmtId="43" fontId="9" fillId="8" borderId="11" xfId="1" applyFont="1" applyFill="1" applyBorder="1" applyProtection="1"/>
    <xf numFmtId="43" fontId="9" fillId="8" borderId="2" xfId="1" applyFont="1" applyFill="1" applyBorder="1" applyProtection="1"/>
    <xf numFmtId="43" fontId="2" fillId="8" borderId="4" xfId="1" applyFont="1" applyFill="1" applyBorder="1" applyProtection="1"/>
    <xf numFmtId="43" fontId="0" fillId="0" borderId="0" xfId="1" applyFont="1" applyBorder="1" applyProtection="1"/>
    <xf numFmtId="43" fontId="9" fillId="8" borderId="0" xfId="1" applyFont="1" applyFill="1" applyBorder="1" applyProtection="1"/>
    <xf numFmtId="43" fontId="5" fillId="2" borderId="9" xfId="1" applyFont="1" applyFill="1" applyBorder="1" applyProtection="1">
      <protection locked="0"/>
    </xf>
    <xf numFmtId="43" fontId="0" fillId="8" borderId="2" xfId="1" applyFont="1" applyFill="1" applyBorder="1" applyProtection="1"/>
    <xf numFmtId="43" fontId="0" fillId="8" borderId="4" xfId="1" applyFont="1" applyFill="1" applyBorder="1" applyProtection="1"/>
    <xf numFmtId="43" fontId="5" fillId="3" borderId="4" xfId="1" applyFont="1" applyFill="1" applyBorder="1" applyProtection="1">
      <protection locked="0"/>
    </xf>
    <xf numFmtId="43" fontId="5" fillId="2" borderId="4" xfId="1" applyFont="1" applyFill="1" applyBorder="1" applyProtection="1">
      <protection locked="0"/>
    </xf>
    <xf numFmtId="43" fontId="5" fillId="2" borderId="0" xfId="1" applyFont="1" applyFill="1" applyBorder="1" applyProtection="1">
      <protection locked="0"/>
    </xf>
    <xf numFmtId="0" fontId="5" fillId="2" borderId="0" xfId="2" applyNumberFormat="1" applyFont="1" applyFill="1" applyBorder="1" applyProtection="1">
      <protection locked="0"/>
    </xf>
    <xf numFmtId="43" fontId="5" fillId="3" borderId="0" xfId="1" applyFont="1" applyFill="1" applyBorder="1" applyProtection="1">
      <protection locked="0"/>
    </xf>
    <xf numFmtId="0" fontId="5" fillId="3" borderId="0" xfId="2" applyNumberFormat="1" applyFont="1" applyFill="1" applyBorder="1" applyProtection="1">
      <protection locked="0"/>
    </xf>
    <xf numFmtId="43" fontId="5" fillId="3" borderId="9" xfId="1" applyFont="1" applyFill="1" applyBorder="1" applyProtection="1">
      <protection locked="0"/>
    </xf>
    <xf numFmtId="43" fontId="5" fillId="5" borderId="3" xfId="1" applyFont="1" applyFill="1" applyBorder="1" applyProtection="1">
      <protection locked="0"/>
    </xf>
    <xf numFmtId="43" fontId="5" fillId="6" borderId="3" xfId="1" applyFont="1" applyFill="1" applyBorder="1" applyProtection="1">
      <protection locked="0"/>
    </xf>
    <xf numFmtId="43" fontId="5" fillId="6" borderId="11" xfId="1" applyFont="1" applyFill="1" applyBorder="1" applyProtection="1">
      <protection locked="0"/>
    </xf>
    <xf numFmtId="165" fontId="5" fillId="2" borderId="17" xfId="1" applyNumberFormat="1" applyFont="1" applyFill="1" applyBorder="1" applyProtection="1">
      <protection locked="0"/>
    </xf>
    <xf numFmtId="165" fontId="5" fillId="3" borderId="17" xfId="1" applyNumberFormat="1" applyFont="1" applyFill="1" applyBorder="1" applyProtection="1">
      <protection locked="0"/>
    </xf>
    <xf numFmtId="43" fontId="5" fillId="9" borderId="17" xfId="1" applyFont="1" applyFill="1" applyBorder="1" applyProtection="1">
      <protection locked="0"/>
    </xf>
    <xf numFmtId="43" fontId="2" fillId="2" borderId="8" xfId="1" applyFont="1" applyFill="1" applyBorder="1" applyProtection="1"/>
    <xf numFmtId="43" fontId="2" fillId="0" borderId="3" xfId="1" applyFont="1" applyBorder="1" applyProtection="1"/>
    <xf numFmtId="43" fontId="2" fillId="3" borderId="8" xfId="1" applyFont="1" applyFill="1" applyBorder="1" applyProtection="1"/>
    <xf numFmtId="43" fontId="2" fillId="3" borderId="9" xfId="1" applyFont="1" applyFill="1" applyBorder="1" applyProtection="1"/>
    <xf numFmtId="43" fontId="2" fillId="9" borderId="16" xfId="1" applyFont="1" applyFill="1" applyBorder="1" applyProtection="1"/>
    <xf numFmtId="43" fontId="5" fillId="4" borderId="8" xfId="1" applyFont="1" applyFill="1" applyBorder="1" applyProtection="1"/>
    <xf numFmtId="43" fontId="2" fillId="4" borderId="9" xfId="1" applyFont="1" applyFill="1" applyBorder="1" applyProtection="1"/>
    <xf numFmtId="43" fontId="2" fillId="0" borderId="0" xfId="1" applyFont="1" applyProtection="1"/>
    <xf numFmtId="43" fontId="0" fillId="0" borderId="0" xfId="1" applyFont="1" applyProtection="1"/>
    <xf numFmtId="43" fontId="2" fillId="2" borderId="10" xfId="1" applyFont="1" applyFill="1" applyBorder="1" applyProtection="1"/>
    <xf numFmtId="43" fontId="2" fillId="2" borderId="3" xfId="1" applyFont="1" applyFill="1" applyBorder="1" applyProtection="1"/>
    <xf numFmtId="43" fontId="2" fillId="3" borderId="10" xfId="1" applyFont="1" applyFill="1" applyBorder="1" applyProtection="1"/>
    <xf numFmtId="43" fontId="2" fillId="3" borderId="3" xfId="1" applyFont="1" applyFill="1" applyBorder="1" applyProtection="1"/>
    <xf numFmtId="43" fontId="2" fillId="4" borderId="10" xfId="1" applyFont="1" applyFill="1" applyBorder="1" applyProtection="1"/>
    <xf numFmtId="43" fontId="2" fillId="4" borderId="3" xfId="1" applyFont="1" applyFill="1" applyBorder="1" applyProtection="1"/>
    <xf numFmtId="43" fontId="6" fillId="3" borderId="3" xfId="1" applyFont="1" applyFill="1" applyBorder="1" applyProtection="1"/>
    <xf numFmtId="43" fontId="2" fillId="2" borderId="11" xfId="1" applyFont="1" applyFill="1" applyBorder="1" applyProtection="1"/>
    <xf numFmtId="43" fontId="2" fillId="3" borderId="11" xfId="1" applyFont="1" applyFill="1" applyBorder="1" applyProtection="1"/>
    <xf numFmtId="43" fontId="2" fillId="4" borderId="10" xfId="1" applyFont="1" applyFill="1" applyBorder="1" applyAlignment="1" applyProtection="1"/>
    <xf numFmtId="43" fontId="5" fillId="2" borderId="8" xfId="1" applyFont="1" applyFill="1" applyBorder="1" applyProtection="1"/>
    <xf numFmtId="43" fontId="0" fillId="2" borderId="6" xfId="1" applyFont="1" applyFill="1" applyBorder="1" applyProtection="1"/>
    <xf numFmtId="43" fontId="2" fillId="2" borderId="9" xfId="1" applyFont="1" applyFill="1" applyBorder="1" applyProtection="1"/>
    <xf numFmtId="43" fontId="5" fillId="3" borderId="6" xfId="1" applyFont="1" applyFill="1" applyBorder="1" applyProtection="1"/>
    <xf numFmtId="43" fontId="2" fillId="3" borderId="6" xfId="1" applyFont="1" applyFill="1" applyBorder="1" applyProtection="1"/>
    <xf numFmtId="43" fontId="0" fillId="3" borderId="9" xfId="1" applyFont="1" applyFill="1" applyBorder="1" applyProtection="1"/>
    <xf numFmtId="43" fontId="2" fillId="4" borderId="11" xfId="1" applyFont="1" applyFill="1" applyBorder="1" applyProtection="1"/>
    <xf numFmtId="165" fontId="2" fillId="4" borderId="4" xfId="1" applyNumberFormat="1" applyFont="1" applyFill="1" applyBorder="1" applyProtection="1"/>
    <xf numFmtId="43" fontId="2" fillId="3" borderId="0" xfId="1" applyFont="1" applyFill="1" applyBorder="1" applyProtection="1"/>
    <xf numFmtId="43" fontId="5" fillId="6" borderId="8" xfId="1" applyFont="1" applyFill="1" applyBorder="1" applyProtection="1"/>
    <xf numFmtId="43" fontId="2" fillId="6" borderId="9" xfId="1" applyFont="1" applyFill="1" applyBorder="1" applyProtection="1"/>
    <xf numFmtId="43" fontId="2" fillId="6" borderId="4" xfId="1" applyFont="1" applyFill="1" applyBorder="1" applyProtection="1"/>
    <xf numFmtId="43" fontId="2" fillId="2" borderId="0" xfId="1" applyFont="1" applyFill="1" applyBorder="1" applyProtection="1"/>
    <xf numFmtId="43" fontId="5" fillId="0" borderId="0" xfId="1" applyFont="1" applyProtection="1"/>
    <xf numFmtId="43" fontId="2" fillId="0" borderId="0" xfId="1" applyFont="1" applyBorder="1" applyProtection="1"/>
    <xf numFmtId="43" fontId="4" fillId="2" borderId="0" xfId="1" applyFont="1" applyFill="1" applyBorder="1" applyProtection="1"/>
    <xf numFmtId="43" fontId="4" fillId="2" borderId="3" xfId="1" applyFont="1" applyFill="1" applyBorder="1" applyProtection="1"/>
    <xf numFmtId="43" fontId="4" fillId="3" borderId="0" xfId="1" applyFont="1" applyFill="1" applyBorder="1" applyProtection="1"/>
    <xf numFmtId="43" fontId="4" fillId="3" borderId="3" xfId="1" applyFont="1" applyFill="1" applyBorder="1" applyProtection="1"/>
    <xf numFmtId="43" fontId="2" fillId="6" borderId="7" xfId="1" applyFont="1" applyFill="1" applyBorder="1" applyProtection="1"/>
    <xf numFmtId="43" fontId="2" fillId="6" borderId="8" xfId="1" applyFont="1" applyFill="1" applyBorder="1" applyProtection="1"/>
    <xf numFmtId="43" fontId="5" fillId="6" borderId="6" xfId="1" applyFont="1" applyFill="1" applyBorder="1" applyProtection="1"/>
    <xf numFmtId="43" fontId="5" fillId="6" borderId="9" xfId="1" applyFont="1" applyFill="1" applyBorder="1" applyProtection="1"/>
    <xf numFmtId="43" fontId="3" fillId="2" borderId="0" xfId="1" applyFont="1" applyFill="1" applyBorder="1" applyProtection="1"/>
    <xf numFmtId="43" fontId="3" fillId="2" borderId="3" xfId="1" applyFont="1" applyFill="1" applyBorder="1" applyProtection="1"/>
    <xf numFmtId="43" fontId="3" fillId="3" borderId="0" xfId="1" applyFont="1" applyFill="1" applyBorder="1" applyProtection="1"/>
    <xf numFmtId="43" fontId="3" fillId="3" borderId="3" xfId="1" applyFont="1" applyFill="1" applyBorder="1" applyProtection="1"/>
    <xf numFmtId="43" fontId="2" fillId="6" borderId="10" xfId="1" applyFont="1" applyFill="1" applyBorder="1" applyProtection="1"/>
    <xf numFmtId="43" fontId="2" fillId="6" borderId="0" xfId="1" applyFont="1" applyFill="1" applyBorder="1" applyProtection="1"/>
    <xf numFmtId="43" fontId="8" fillId="6" borderId="0" xfId="0" applyNumberFormat="1" applyFont="1" applyFill="1"/>
    <xf numFmtId="43" fontId="2" fillId="6" borderId="3" xfId="1" applyFont="1" applyFill="1" applyBorder="1" applyProtection="1"/>
    <xf numFmtId="43" fontId="2" fillId="2" borderId="2" xfId="1" applyFont="1" applyFill="1" applyBorder="1" applyProtection="1"/>
    <xf numFmtId="43" fontId="2" fillId="2" borderId="4" xfId="1" applyFont="1" applyFill="1" applyBorder="1" applyProtection="1"/>
    <xf numFmtId="43" fontId="2" fillId="3" borderId="2" xfId="1" applyFont="1" applyFill="1" applyBorder="1" applyProtection="1"/>
    <xf numFmtId="43" fontId="2" fillId="3" borderId="4" xfId="1" applyFont="1" applyFill="1" applyBorder="1" applyProtection="1"/>
    <xf numFmtId="43" fontId="5" fillId="5" borderId="8" xfId="1" applyFont="1" applyFill="1" applyBorder="1" applyProtection="1"/>
    <xf numFmtId="43" fontId="0" fillId="5" borderId="9" xfId="1" applyFont="1" applyFill="1" applyBorder="1" applyProtection="1"/>
    <xf numFmtId="43" fontId="3" fillId="2" borderId="2" xfId="1" applyFont="1" applyFill="1" applyBorder="1" applyProtection="1"/>
    <xf numFmtId="43" fontId="3" fillId="2" borderId="4" xfId="1" applyFont="1" applyFill="1" applyBorder="1" applyProtection="1"/>
    <xf numFmtId="43" fontId="3" fillId="3" borderId="2" xfId="1" applyFont="1" applyFill="1" applyBorder="1" applyProtection="1"/>
    <xf numFmtId="43" fontId="3" fillId="3" borderId="4" xfId="1" applyFont="1" applyFill="1" applyBorder="1" applyProtection="1"/>
    <xf numFmtId="43" fontId="2" fillId="5" borderId="10" xfId="1" applyFont="1" applyFill="1" applyBorder="1" applyAlignment="1" applyProtection="1"/>
    <xf numFmtId="43" fontId="2" fillId="5" borderId="11" xfId="1" applyFont="1" applyFill="1" applyBorder="1" applyProtection="1"/>
    <xf numFmtId="43" fontId="2" fillId="5" borderId="4" xfId="1" applyFont="1" applyFill="1" applyBorder="1" applyProtection="1"/>
    <xf numFmtId="43" fontId="2" fillId="2" borderId="14" xfId="1" applyFont="1" applyFill="1" applyBorder="1" applyProtection="1"/>
    <xf numFmtId="8" fontId="3" fillId="2" borderId="1" xfId="1" applyNumberFormat="1" applyFont="1" applyFill="1" applyBorder="1" applyProtection="1"/>
    <xf numFmtId="43" fontId="3" fillId="2" borderId="5" xfId="1" applyFont="1" applyFill="1" applyBorder="1" applyProtection="1"/>
    <xf numFmtId="43" fontId="2" fillId="3" borderId="1" xfId="1" applyFont="1" applyFill="1" applyBorder="1" applyProtection="1"/>
    <xf numFmtId="8" fontId="3" fillId="3" borderId="1" xfId="1" applyNumberFormat="1" applyFont="1" applyFill="1" applyBorder="1" applyProtection="1"/>
    <xf numFmtId="43" fontId="3" fillId="3" borderId="5" xfId="1" applyFont="1" applyFill="1" applyBorder="1" applyProtection="1"/>
    <xf numFmtId="43" fontId="2" fillId="2" borderId="1" xfId="1" applyFont="1" applyFill="1" applyBorder="1" applyProtection="1"/>
    <xf numFmtId="43" fontId="2" fillId="2" borderId="5" xfId="1" applyFont="1" applyFill="1" applyBorder="1" applyProtection="1"/>
    <xf numFmtId="43" fontId="2" fillId="3" borderId="5" xfId="1" applyFont="1" applyFill="1" applyBorder="1" applyProtection="1"/>
    <xf numFmtId="43" fontId="2" fillId="0" borderId="0" xfId="1" applyFont="1" applyAlignment="1" applyProtection="1">
      <alignment wrapText="1"/>
    </xf>
    <xf numFmtId="43" fontId="2" fillId="2" borderId="15" xfId="1" applyFont="1" applyFill="1" applyBorder="1" applyProtection="1"/>
    <xf numFmtId="43" fontId="2" fillId="2" borderId="12" xfId="1" applyFont="1" applyFill="1" applyBorder="1" applyProtection="1"/>
    <xf numFmtId="43" fontId="2" fillId="2" borderId="13" xfId="1" applyFont="1" applyFill="1" applyBorder="1" applyProtection="1"/>
    <xf numFmtId="43" fontId="2" fillId="3" borderId="12" xfId="1" applyFont="1" applyFill="1" applyBorder="1" applyProtection="1"/>
    <xf numFmtId="43" fontId="2" fillId="3" borderId="13" xfId="1" applyFont="1" applyFill="1" applyBorder="1" applyProtection="1"/>
    <xf numFmtId="43" fontId="5" fillId="7" borderId="8" xfId="1" applyFont="1" applyFill="1" applyBorder="1" applyProtection="1"/>
    <xf numFmtId="43" fontId="2" fillId="7" borderId="9" xfId="1" applyFont="1" applyFill="1" applyBorder="1" applyProtection="1"/>
    <xf numFmtId="43" fontId="2" fillId="6" borderId="2" xfId="1" applyFont="1" applyFill="1" applyBorder="1" applyProtection="1"/>
    <xf numFmtId="43" fontId="6" fillId="6" borderId="2" xfId="0" applyNumberFormat="1" applyFont="1" applyFill="1" applyBorder="1"/>
    <xf numFmtId="43" fontId="6" fillId="6" borderId="2" xfId="1" applyFont="1" applyFill="1" applyBorder="1" applyProtection="1"/>
    <xf numFmtId="43" fontId="6" fillId="6" borderId="4" xfId="1" applyFont="1" applyFill="1" applyBorder="1" applyProtection="1"/>
    <xf numFmtId="43" fontId="4" fillId="0" borderId="0" xfId="1" applyFont="1" applyProtection="1"/>
    <xf numFmtId="43" fontId="4" fillId="0" borderId="3" xfId="1" applyFont="1" applyBorder="1" applyProtection="1"/>
    <xf numFmtId="43" fontId="4" fillId="0" borderId="0" xfId="1" applyFont="1" applyBorder="1" applyProtection="1"/>
    <xf numFmtId="43" fontId="2" fillId="7" borderId="10" xfId="1" applyFont="1" applyFill="1" applyBorder="1" applyAlignment="1" applyProtection="1">
      <alignment wrapText="1"/>
    </xf>
    <xf numFmtId="43" fontId="2" fillId="7" borderId="3" xfId="1" applyFont="1" applyFill="1" applyBorder="1" applyProtection="1"/>
    <xf numFmtId="43" fontId="2" fillId="7" borderId="11" xfId="1" applyFont="1" applyFill="1" applyBorder="1" applyAlignment="1" applyProtection="1">
      <alignment wrapText="1"/>
    </xf>
    <xf numFmtId="43" fontId="2" fillId="7" borderId="4" xfId="1" applyFont="1" applyFill="1" applyBorder="1" applyProtection="1"/>
    <xf numFmtId="8" fontId="3" fillId="2" borderId="3" xfId="1" applyNumberFormat="1" applyFont="1" applyFill="1" applyBorder="1" applyProtection="1"/>
    <xf numFmtId="8" fontId="3" fillId="3" borderId="3" xfId="1" applyNumberFormat="1" applyFont="1" applyFill="1" applyBorder="1" applyProtection="1"/>
    <xf numFmtId="8" fontId="2" fillId="0" borderId="0" xfId="1" applyNumberFormat="1" applyFont="1" applyProtection="1"/>
    <xf numFmtId="8" fontId="3" fillId="2" borderId="4" xfId="1" applyNumberFormat="1" applyFont="1" applyFill="1" applyBorder="1" applyProtection="1"/>
    <xf numFmtId="8" fontId="3" fillId="3" borderId="4" xfId="1" applyNumberFormat="1" applyFont="1" applyFill="1" applyBorder="1" applyProtection="1"/>
    <xf numFmtId="43" fontId="2" fillId="6" borderId="11" xfId="1" applyFont="1" applyFill="1" applyBorder="1" applyAlignment="1" applyProtection="1">
      <alignment wrapText="1"/>
    </xf>
    <xf numFmtId="43" fontId="2" fillId="2" borderId="16" xfId="1" applyFont="1" applyFill="1" applyBorder="1" applyProtection="1"/>
    <xf numFmtId="43" fontId="2" fillId="0" borderId="3" xfId="1" applyFont="1" applyBorder="1" applyAlignment="1" applyProtection="1">
      <alignment horizontal="right"/>
    </xf>
    <xf numFmtId="43" fontId="2" fillId="3" borderId="18" xfId="1" applyFont="1" applyFill="1" applyBorder="1" applyProtection="1"/>
    <xf numFmtId="43" fontId="2" fillId="0" borderId="0" xfId="1" applyFont="1" applyBorder="1" applyAlignment="1" applyProtection="1">
      <alignment horizontal="right"/>
    </xf>
    <xf numFmtId="164" fontId="2" fillId="0" borderId="0" xfId="1" applyNumberFormat="1" applyFont="1" applyProtection="1"/>
    <xf numFmtId="166" fontId="2" fillId="0" borderId="0" xfId="1" applyNumberFormat="1" applyFont="1" applyProtection="1"/>
    <xf numFmtId="8" fontId="2" fillId="0" borderId="3" xfId="1" applyNumberFormat="1" applyFont="1" applyBorder="1" applyProtection="1"/>
    <xf numFmtId="8" fontId="2" fillId="0" borderId="0" xfId="1" applyNumberFormat="1" applyFont="1" applyBorder="1" applyProtection="1"/>
    <xf numFmtId="43" fontId="0" fillId="0" borderId="3" xfId="1" applyFont="1" applyBorder="1" applyProtection="1"/>
  </cellXfs>
  <cellStyles count="3">
    <cellStyle name="Comma" xfId="1" builtinId="3"/>
    <cellStyle name="Normal" xfId="0" builtinId="0"/>
    <cellStyle name="Percent" xfId="2" builtinId="5"/>
  </cellStyles>
  <dxfs count="8"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A975-3DBD-F34B-BB5F-FED6FE84E0F0}">
  <dimension ref="A1:S845"/>
  <sheetViews>
    <sheetView tabSelected="1" zoomScale="54" zoomScaleNormal="294" workbookViewId="0">
      <selection activeCell="E12" sqref="E12"/>
    </sheetView>
  </sheetViews>
  <sheetFormatPr baseColWidth="10" defaultRowHeight="16" x14ac:dyDescent="0.2"/>
  <cols>
    <col min="1" max="1" width="45.83203125" style="31" customWidth="1"/>
    <col min="2" max="2" width="28" style="31" customWidth="1"/>
    <col min="3" max="3" width="29.1640625" style="128" bestFit="1" customWidth="1"/>
    <col min="4" max="4" width="50.5" style="31" bestFit="1" customWidth="1"/>
    <col min="5" max="5" width="26.1640625" style="31" bestFit="1" customWidth="1"/>
    <col min="6" max="6" width="27.6640625" style="31" customWidth="1"/>
    <col min="7" max="7" width="11.83203125" style="31" customWidth="1"/>
    <col min="8" max="8" width="30" style="31" customWidth="1"/>
    <col min="9" max="9" width="26.1640625" style="31" bestFit="1" customWidth="1"/>
    <col min="10" max="10" width="14.1640625" style="31" customWidth="1"/>
    <col min="11" max="11" width="39" style="31" customWidth="1"/>
    <col min="12" max="12" width="28.83203125" style="31" bestFit="1" customWidth="1"/>
    <col min="13" max="13" width="23" style="31" bestFit="1" customWidth="1"/>
    <col min="14" max="14" width="57.1640625" style="31" bestFit="1" customWidth="1"/>
    <col min="15" max="15" width="15.33203125" style="31" bestFit="1" customWidth="1"/>
    <col min="16" max="16" width="15.6640625" style="31" customWidth="1"/>
    <col min="17" max="17" width="13.6640625" style="31" bestFit="1" customWidth="1"/>
    <col min="18" max="18" width="11.5" style="31" bestFit="1" customWidth="1"/>
    <col min="19" max="19" width="13.6640625" style="31" bestFit="1" customWidth="1"/>
    <col min="20" max="16384" width="10.83203125" style="31"/>
  </cols>
  <sheetData>
    <row r="1" spans="1:19" s="5" customFormat="1" ht="62" customHeight="1" x14ac:dyDescent="0.3">
      <c r="A1" s="5" t="e" vm="1">
        <v>#VALUE!</v>
      </c>
      <c r="B1" s="6" t="s">
        <v>73</v>
      </c>
      <c r="C1" s="8"/>
      <c r="D1" s="1"/>
      <c r="E1" s="1"/>
      <c r="F1" s="1"/>
      <c r="G1" s="1"/>
      <c r="H1" s="1"/>
      <c r="I1" s="1"/>
      <c r="J1" s="1"/>
      <c r="K1" s="1"/>
      <c r="L1" s="1"/>
      <c r="M1" s="8"/>
      <c r="N1" s="9"/>
    </row>
    <row r="2" spans="1:19" ht="31" x14ac:dyDescent="0.35">
      <c r="A2" s="23" t="s">
        <v>0</v>
      </c>
      <c r="B2" s="7">
        <v>800000</v>
      </c>
      <c r="C2" s="24"/>
      <c r="D2" s="25" t="s">
        <v>33</v>
      </c>
      <c r="E2" s="26">
        <f>F21/(G2/100)</f>
        <v>1440000</v>
      </c>
      <c r="F2" s="27" t="s">
        <v>40</v>
      </c>
      <c r="G2" s="22">
        <v>6.25</v>
      </c>
      <c r="H2" s="28" t="s">
        <v>75</v>
      </c>
      <c r="I2" s="29"/>
      <c r="J2" s="2" t="s">
        <v>58</v>
      </c>
      <c r="K2" s="3" t="s">
        <v>60</v>
      </c>
      <c r="L2" s="4"/>
      <c r="M2" s="30"/>
      <c r="N2" s="30"/>
      <c r="O2" s="30"/>
      <c r="P2" s="30"/>
      <c r="Q2" s="30"/>
      <c r="R2" s="30"/>
      <c r="S2" s="30"/>
    </row>
    <row r="3" spans="1:19" ht="31" x14ac:dyDescent="0.35">
      <c r="A3" s="32" t="s">
        <v>6</v>
      </c>
      <c r="B3" s="33">
        <f>(1-B6/100)*B2</f>
        <v>600000</v>
      </c>
      <c r="C3" s="24"/>
      <c r="D3" s="34" t="s">
        <v>6</v>
      </c>
      <c r="E3" s="35">
        <f>(1-(E6/100))*E2</f>
        <v>936000</v>
      </c>
      <c r="H3" s="36" t="s">
        <v>7</v>
      </c>
      <c r="I3" s="37">
        <f>C21/0.08</f>
        <v>675000</v>
      </c>
      <c r="L3" s="30"/>
      <c r="M3" s="30"/>
      <c r="N3" s="30"/>
      <c r="O3" s="30"/>
      <c r="P3" s="30"/>
      <c r="Q3" s="30"/>
      <c r="R3" s="30"/>
      <c r="S3" s="30"/>
    </row>
    <row r="4" spans="1:19" ht="31" x14ac:dyDescent="0.35">
      <c r="A4" s="32" t="s">
        <v>5</v>
      </c>
      <c r="B4" s="33">
        <f>B2-B3</f>
        <v>200000</v>
      </c>
      <c r="C4" s="24"/>
      <c r="D4" s="34" t="s">
        <v>37</v>
      </c>
      <c r="E4" s="38">
        <f>E3-B3</f>
        <v>336000</v>
      </c>
      <c r="H4" s="36" t="s">
        <v>23</v>
      </c>
      <c r="I4" s="37">
        <f>C21/0.07</f>
        <v>771428.57142857136</v>
      </c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19" ht="31" x14ac:dyDescent="0.35">
      <c r="A5" s="32" t="s">
        <v>17</v>
      </c>
      <c r="B5" s="33">
        <f>B2/B11</f>
        <v>80000</v>
      </c>
      <c r="C5" s="24"/>
      <c r="D5" s="34" t="s">
        <v>17</v>
      </c>
      <c r="E5" s="35">
        <f>E2/20</f>
        <v>72000</v>
      </c>
      <c r="H5" s="36" t="s">
        <v>14</v>
      </c>
      <c r="I5" s="37">
        <f>C21/0.06</f>
        <v>900000</v>
      </c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31" x14ac:dyDescent="0.35">
      <c r="A6" s="39" t="s">
        <v>36</v>
      </c>
      <c r="B6" s="11">
        <v>25</v>
      </c>
      <c r="C6" s="24"/>
      <c r="D6" s="40" t="s">
        <v>35</v>
      </c>
      <c r="E6" s="10">
        <v>35</v>
      </c>
      <c r="H6" s="36" t="s">
        <v>18</v>
      </c>
      <c r="I6" s="37">
        <f>B13/0.0125</f>
        <v>720000</v>
      </c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ht="31" x14ac:dyDescent="0.35">
      <c r="A7" s="30"/>
      <c r="B7" s="30"/>
      <c r="C7" s="24"/>
      <c r="D7" s="30"/>
      <c r="E7" s="30"/>
      <c r="H7" s="36" t="s">
        <v>22</v>
      </c>
      <c r="I7" s="37">
        <f>B13/0.01</f>
        <v>900000</v>
      </c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19" ht="31" x14ac:dyDescent="0.35">
      <c r="A8" s="30"/>
      <c r="B8" s="30"/>
      <c r="C8" s="24"/>
      <c r="D8" s="30"/>
      <c r="E8" s="30"/>
      <c r="H8" s="41" t="s">
        <v>38</v>
      </c>
      <c r="I8" s="37">
        <f>(C23/B4)*100</f>
        <v>3.2519023806584424</v>
      </c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ht="31" x14ac:dyDescent="0.35">
      <c r="A9" s="42" t="s">
        <v>31</v>
      </c>
      <c r="B9" s="43"/>
      <c r="C9" s="44"/>
      <c r="D9" s="45" t="s">
        <v>57</v>
      </c>
      <c r="E9" s="46"/>
      <c r="F9" s="47"/>
      <c r="H9" s="48" t="s">
        <v>20</v>
      </c>
      <c r="I9" s="49">
        <f>(C21/B2)*100</f>
        <v>6.75</v>
      </c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31" x14ac:dyDescent="0.35">
      <c r="A10" s="32" t="s">
        <v>21</v>
      </c>
      <c r="B10" s="12">
        <v>900</v>
      </c>
      <c r="C10" s="33"/>
      <c r="D10" s="50" t="s">
        <v>21</v>
      </c>
      <c r="E10" s="14">
        <v>1250</v>
      </c>
      <c r="F10" s="35"/>
      <c r="J10" s="30"/>
      <c r="K10" s="30"/>
      <c r="L10" s="30"/>
      <c r="M10" s="51" t="s">
        <v>53</v>
      </c>
      <c r="N10" s="52"/>
      <c r="O10" s="30"/>
      <c r="P10" s="30"/>
      <c r="Q10" s="30"/>
      <c r="R10" s="30"/>
      <c r="S10" s="30"/>
    </row>
    <row r="11" spans="1:19" ht="31" x14ac:dyDescent="0.35">
      <c r="A11" s="32" t="s">
        <v>30</v>
      </c>
      <c r="B11" s="12">
        <v>10</v>
      </c>
      <c r="C11" s="33"/>
      <c r="D11" s="50" t="s">
        <v>30</v>
      </c>
      <c r="E11" s="14">
        <v>10</v>
      </c>
      <c r="F11" s="35"/>
      <c r="J11" s="30"/>
      <c r="K11" s="30"/>
      <c r="L11" s="30"/>
      <c r="M11" s="19">
        <v>3</v>
      </c>
      <c r="N11" s="53"/>
      <c r="O11" s="30"/>
      <c r="P11" s="30"/>
      <c r="Q11" s="30"/>
      <c r="R11" s="30"/>
      <c r="S11" s="30"/>
    </row>
    <row r="12" spans="1:19" ht="31" x14ac:dyDescent="0.35">
      <c r="A12" s="32"/>
      <c r="B12" s="54" t="s">
        <v>2</v>
      </c>
      <c r="C12" s="33" t="s">
        <v>3</v>
      </c>
      <c r="D12" s="50"/>
      <c r="E12" s="50" t="s">
        <v>2</v>
      </c>
      <c r="F12" s="35" t="s">
        <v>3</v>
      </c>
      <c r="H12" s="55"/>
      <c r="I12" s="30"/>
      <c r="J12" s="30"/>
      <c r="K12" s="56"/>
      <c r="L12" s="30"/>
      <c r="N12" s="30"/>
      <c r="O12" s="30"/>
      <c r="P12" s="30"/>
      <c r="Q12" s="30"/>
      <c r="R12" s="30"/>
      <c r="S12" s="30"/>
    </row>
    <row r="13" spans="1:19" ht="31" x14ac:dyDescent="0.35">
      <c r="A13" s="32" t="s">
        <v>1</v>
      </c>
      <c r="B13" s="57">
        <f>B10*B11</f>
        <v>9000</v>
      </c>
      <c r="C13" s="58">
        <f>B13*12</f>
        <v>108000</v>
      </c>
      <c r="D13" s="50" t="s">
        <v>1</v>
      </c>
      <c r="E13" s="59">
        <f>E10*E11</f>
        <v>12500</v>
      </c>
      <c r="F13" s="60">
        <f>E13*12</f>
        <v>150000</v>
      </c>
      <c r="G13" s="30"/>
      <c r="J13" s="30"/>
      <c r="K13" s="56"/>
      <c r="L13" s="30"/>
      <c r="N13" s="61" t="s">
        <v>71</v>
      </c>
      <c r="O13" s="30"/>
      <c r="P13" s="30"/>
      <c r="Q13" s="30"/>
      <c r="R13" s="30"/>
      <c r="S13" s="30"/>
    </row>
    <row r="14" spans="1:19" ht="31" x14ac:dyDescent="0.35">
      <c r="A14" s="32" t="s">
        <v>12</v>
      </c>
      <c r="B14" s="12">
        <v>5</v>
      </c>
      <c r="C14" s="58"/>
      <c r="D14" s="50" t="s">
        <v>12</v>
      </c>
      <c r="E14" s="14">
        <v>5</v>
      </c>
      <c r="F14" s="60"/>
      <c r="G14" s="30"/>
      <c r="J14" s="62"/>
      <c r="K14" s="63" t="s">
        <v>44</v>
      </c>
      <c r="L14" s="63" t="s">
        <v>45</v>
      </c>
      <c r="M14" s="63" t="s">
        <v>11</v>
      </c>
      <c r="N14" s="64" t="s">
        <v>72</v>
      </c>
      <c r="O14" s="30"/>
      <c r="P14" s="30"/>
      <c r="Q14" s="30"/>
      <c r="R14" s="30"/>
      <c r="S14" s="30"/>
    </row>
    <row r="15" spans="1:19" ht="31" x14ac:dyDescent="0.35">
      <c r="A15" s="32" t="s">
        <v>29</v>
      </c>
      <c r="B15" s="65">
        <f>B13*((B14)/100)</f>
        <v>450</v>
      </c>
      <c r="C15" s="66">
        <f>B15*12</f>
        <v>5400</v>
      </c>
      <c r="D15" s="50" t="s">
        <v>29</v>
      </c>
      <c r="E15" s="67">
        <f>E13*((E14)/100)</f>
        <v>625</v>
      </c>
      <c r="F15" s="68">
        <f>E15*12</f>
        <v>7500</v>
      </c>
      <c r="G15" s="30"/>
      <c r="J15" s="69" t="s">
        <v>61</v>
      </c>
      <c r="K15" s="70">
        <f>F21/(G2/100)</f>
        <v>1440000</v>
      </c>
      <c r="L15" s="71">
        <f>E48</f>
        <v>918057.8830126723</v>
      </c>
      <c r="M15" s="70">
        <f>F23</f>
        <v>21025.692866945272</v>
      </c>
      <c r="N15" s="72">
        <f>(E2*0.8)/27.5</f>
        <v>41890.909090909088</v>
      </c>
      <c r="O15" s="30"/>
      <c r="P15" s="30"/>
      <c r="Q15" s="30"/>
      <c r="R15" s="30"/>
      <c r="S15" s="30"/>
    </row>
    <row r="16" spans="1:19" ht="31" x14ac:dyDescent="0.35">
      <c r="A16" s="32" t="s">
        <v>27</v>
      </c>
      <c r="B16" s="54">
        <v>0</v>
      </c>
      <c r="C16" s="33">
        <f>B16*12</f>
        <v>0</v>
      </c>
      <c r="D16" s="50" t="s">
        <v>27</v>
      </c>
      <c r="E16" s="50">
        <v>0</v>
      </c>
      <c r="F16" s="35">
        <f>E16*12</f>
        <v>0</v>
      </c>
      <c r="G16" s="30"/>
      <c r="J16" s="69" t="s">
        <v>62</v>
      </c>
      <c r="K16" s="70">
        <f>K15*(1+$M$11/100)</f>
        <v>1483200</v>
      </c>
      <c r="L16" s="71">
        <f>E60</f>
        <v>899103.68959530233</v>
      </c>
      <c r="M16" s="70">
        <f>M15*(1+$M$11/100)</f>
        <v>21656.463652953629</v>
      </c>
      <c r="N16" s="72">
        <f>N15</f>
        <v>41890.909090909088</v>
      </c>
      <c r="O16" s="30"/>
      <c r="P16" s="30"/>
      <c r="Q16" s="30"/>
      <c r="R16" s="30"/>
      <c r="S16" s="30"/>
    </row>
    <row r="17" spans="1:19" ht="31" x14ac:dyDescent="0.35">
      <c r="A17" s="39" t="s">
        <v>4</v>
      </c>
      <c r="B17" s="73">
        <f>B13-B15+B16</f>
        <v>8550</v>
      </c>
      <c r="C17" s="74">
        <f>12*B17</f>
        <v>102600</v>
      </c>
      <c r="D17" s="75" t="s">
        <v>4</v>
      </c>
      <c r="E17" s="75">
        <f>E13-E15+E16</f>
        <v>11875</v>
      </c>
      <c r="F17" s="76">
        <f>12*E17</f>
        <v>142500</v>
      </c>
      <c r="G17" s="30"/>
      <c r="H17" s="30"/>
      <c r="I17" s="30"/>
      <c r="J17" s="69" t="s">
        <v>63</v>
      </c>
      <c r="K17" s="70">
        <f t="shared" ref="K17:K24" si="0">K16*(1+$M$11/100)</f>
        <v>1527696</v>
      </c>
      <c r="L17" s="71">
        <f>E72</f>
        <v>879080.33068192506</v>
      </c>
      <c r="M17" s="70">
        <f t="shared" ref="M17:M24" si="1">M16*(1+$M$11/100)</f>
        <v>22306.157562542237</v>
      </c>
      <c r="N17" s="72">
        <f>N15</f>
        <v>41890.909090909088</v>
      </c>
      <c r="O17" s="30"/>
      <c r="P17" s="30"/>
      <c r="Q17" s="30"/>
      <c r="R17" s="30"/>
      <c r="S17" s="30"/>
    </row>
    <row r="18" spans="1:19" ht="31" x14ac:dyDescent="0.35">
      <c r="A18" s="32"/>
      <c r="B18" s="54"/>
      <c r="C18" s="33"/>
      <c r="D18" s="50"/>
      <c r="E18" s="50"/>
      <c r="F18" s="35"/>
      <c r="G18" s="30"/>
      <c r="J18" s="69" t="s">
        <v>64</v>
      </c>
      <c r="K18" s="70">
        <f t="shared" si="0"/>
        <v>1573526.8800000001</v>
      </c>
      <c r="L18" s="71">
        <f>E84</f>
        <v>857927.49693451275</v>
      </c>
      <c r="M18" s="70">
        <f t="shared" si="1"/>
        <v>22975.342289418506</v>
      </c>
      <c r="N18" s="72">
        <f t="shared" ref="N18" si="2">N17</f>
        <v>41890.909090909088</v>
      </c>
      <c r="O18" s="30"/>
      <c r="P18" s="30"/>
      <c r="Q18" s="30"/>
      <c r="R18" s="30"/>
      <c r="S18" s="30"/>
    </row>
    <row r="19" spans="1:19" ht="31" x14ac:dyDescent="0.35">
      <c r="A19" s="32" t="s">
        <v>13</v>
      </c>
      <c r="B19" s="13">
        <v>45</v>
      </c>
      <c r="C19" s="33"/>
      <c r="D19" s="50" t="s">
        <v>13</v>
      </c>
      <c r="E19" s="15">
        <v>35</v>
      </c>
      <c r="F19" s="35"/>
      <c r="G19" s="30"/>
      <c r="H19" s="77" t="s">
        <v>32</v>
      </c>
      <c r="I19" s="78"/>
      <c r="J19" s="69" t="s">
        <v>65</v>
      </c>
      <c r="K19" s="70">
        <f t="shared" si="0"/>
        <v>1620732.6864000002</v>
      </c>
      <c r="L19" s="71">
        <f>E96</f>
        <v>835581.47709431767</v>
      </c>
      <c r="M19" s="70">
        <f t="shared" si="1"/>
        <v>23664.602558101062</v>
      </c>
      <c r="N19" s="72">
        <f t="shared" ref="N19" si="3">N17</f>
        <v>41890.909090909088</v>
      </c>
      <c r="O19" s="30"/>
      <c r="P19" s="30"/>
      <c r="Q19" s="30"/>
      <c r="R19" s="30"/>
      <c r="S19" s="30"/>
    </row>
    <row r="20" spans="1:19" ht="31" x14ac:dyDescent="0.35">
      <c r="A20" s="39" t="s">
        <v>19</v>
      </c>
      <c r="B20" s="79">
        <f>B13*(B19/100)</f>
        <v>4050</v>
      </c>
      <c r="C20" s="80">
        <f>B20*12</f>
        <v>48600</v>
      </c>
      <c r="D20" s="75" t="s">
        <v>19</v>
      </c>
      <c r="E20" s="81">
        <f>E13*(E19/100)</f>
        <v>4375</v>
      </c>
      <c r="F20" s="82">
        <f>E20*12</f>
        <v>52500</v>
      </c>
      <c r="G20" s="30"/>
      <c r="H20" s="83" t="s">
        <v>39</v>
      </c>
      <c r="I20" s="17">
        <v>150000</v>
      </c>
      <c r="J20" s="69" t="s">
        <v>66</v>
      </c>
      <c r="K20" s="70">
        <f t="shared" si="0"/>
        <v>1669354.6669920003</v>
      </c>
      <c r="L20" s="71">
        <f>E108</f>
        <v>811974.96608680428</v>
      </c>
      <c r="M20" s="70">
        <f t="shared" si="1"/>
        <v>24374.540634844096</v>
      </c>
      <c r="N20" s="72">
        <f t="shared" ref="N20" si="4">N19</f>
        <v>41890.909090909088</v>
      </c>
      <c r="O20" s="30"/>
      <c r="P20" s="30"/>
      <c r="Q20" s="30"/>
      <c r="R20" s="30"/>
      <c r="S20" s="30"/>
    </row>
    <row r="21" spans="1:19" ht="31" x14ac:dyDescent="0.35">
      <c r="A21" s="32" t="s">
        <v>16</v>
      </c>
      <c r="B21" s="54">
        <f>B17-B20</f>
        <v>4500</v>
      </c>
      <c r="C21" s="33">
        <f>12*B21</f>
        <v>54000</v>
      </c>
      <c r="D21" s="50" t="s">
        <v>16</v>
      </c>
      <c r="E21" s="50">
        <f>E17-E20</f>
        <v>7500</v>
      </c>
      <c r="F21" s="35">
        <f>12*E21</f>
        <v>90000</v>
      </c>
      <c r="G21" s="30"/>
      <c r="H21" s="84" t="s">
        <v>34</v>
      </c>
      <c r="I21" s="85">
        <f>E4</f>
        <v>336000</v>
      </c>
      <c r="J21" s="69" t="s">
        <v>67</v>
      </c>
      <c r="K21" s="70">
        <f t="shared" si="0"/>
        <v>1719435.3070017605</v>
      </c>
      <c r="L21" s="71">
        <f>E120</f>
        <v>787036.86230218946</v>
      </c>
      <c r="M21" s="70">
        <f t="shared" si="1"/>
        <v>25105.77685388942</v>
      </c>
      <c r="N21" s="72">
        <f t="shared" ref="N21" si="5">N19</f>
        <v>41890.909090909088</v>
      </c>
      <c r="O21" s="30"/>
    </row>
    <row r="22" spans="1:19" ht="32" thickBot="1" x14ac:dyDescent="0.4">
      <c r="A22" s="86" t="s">
        <v>55</v>
      </c>
      <c r="B22" s="87">
        <f>IF(B27=TRUE,B28,B29)</f>
        <v>3958.0162698902595</v>
      </c>
      <c r="C22" s="88">
        <f>B22*12</f>
        <v>47496.195238683111</v>
      </c>
      <c r="D22" s="89" t="s">
        <v>55</v>
      </c>
      <c r="E22" s="90">
        <f>IF(E27=TRUE,E28,E29)</f>
        <v>5747.8589277545607</v>
      </c>
      <c r="F22" s="91">
        <f>E22*12</f>
        <v>68974.307133054725</v>
      </c>
      <c r="J22" s="69" t="s">
        <v>68</v>
      </c>
      <c r="K22" s="70">
        <f t="shared" si="0"/>
        <v>1771018.3662118134</v>
      </c>
      <c r="L22" s="71">
        <f>E132</f>
        <v>760692.05344101239</v>
      </c>
      <c r="M22" s="70">
        <f t="shared" si="1"/>
        <v>25858.950159506105</v>
      </c>
      <c r="N22" s="72">
        <f t="shared" ref="N22" si="6">N21</f>
        <v>41890.909090909088</v>
      </c>
      <c r="O22" s="30"/>
    </row>
    <row r="23" spans="1:19" ht="31" x14ac:dyDescent="0.35">
      <c r="A23" s="32" t="s">
        <v>11</v>
      </c>
      <c r="B23" s="54">
        <f>B21-B22</f>
        <v>541.98373010974046</v>
      </c>
      <c r="C23" s="33">
        <f>12*B23</f>
        <v>6503.8047613168856</v>
      </c>
      <c r="D23" s="50" t="s">
        <v>11</v>
      </c>
      <c r="E23" s="50">
        <f>E21-E22</f>
        <v>1752.1410722454393</v>
      </c>
      <c r="F23" s="35">
        <f>12*E23</f>
        <v>21025.692866945272</v>
      </c>
      <c r="H23" s="30"/>
      <c r="I23" s="30"/>
      <c r="J23" s="69" t="s">
        <v>69</v>
      </c>
      <c r="K23" s="70">
        <f t="shared" si="0"/>
        <v>1824148.9171981679</v>
      </c>
      <c r="L23" s="71">
        <f>E144</f>
        <v>732861.19027971034</v>
      </c>
      <c r="M23" s="70">
        <f t="shared" si="1"/>
        <v>26634.718664291289</v>
      </c>
      <c r="N23" s="72">
        <f t="shared" ref="N23" si="7">N21</f>
        <v>41890.909090909088</v>
      </c>
      <c r="O23" s="30"/>
    </row>
    <row r="24" spans="1:19" ht="32" thickBot="1" x14ac:dyDescent="0.4">
      <c r="A24" s="86" t="s">
        <v>28</v>
      </c>
      <c r="B24" s="92">
        <f>(B13*0.1)</f>
        <v>900</v>
      </c>
      <c r="C24" s="93">
        <f>(C13*0.1)</f>
        <v>10800</v>
      </c>
      <c r="D24" s="89" t="s">
        <v>28</v>
      </c>
      <c r="E24" s="89">
        <f>E13*0.1</f>
        <v>1250</v>
      </c>
      <c r="F24" s="94">
        <f>E24*12</f>
        <v>15000</v>
      </c>
      <c r="H24" s="95"/>
      <c r="I24" s="30"/>
      <c r="J24" s="69" t="s">
        <v>70</v>
      </c>
      <c r="K24" s="70">
        <f t="shared" si="0"/>
        <v>1878873.3847141128</v>
      </c>
      <c r="L24" s="71">
        <f>E156</f>
        <v>703460.44767479657</v>
      </c>
      <c r="M24" s="70">
        <f t="shared" si="1"/>
        <v>27433.76022422003</v>
      </c>
      <c r="N24" s="72">
        <f t="shared" ref="N24" si="8">N23</f>
        <v>41890.909090909088</v>
      </c>
      <c r="O24" s="30"/>
    </row>
    <row r="25" spans="1:19" ht="31" x14ac:dyDescent="0.35">
      <c r="A25" s="96" t="s">
        <v>26</v>
      </c>
      <c r="B25" s="97">
        <f>B23-B24</f>
        <v>-358.01626989025954</v>
      </c>
      <c r="C25" s="98">
        <f>12*B25</f>
        <v>-4296.1952386831144</v>
      </c>
      <c r="D25" s="99" t="s">
        <v>26</v>
      </c>
      <c r="E25" s="99">
        <f>E23-E24</f>
        <v>502.14107224543932</v>
      </c>
      <c r="F25" s="100">
        <f>12*E25</f>
        <v>6025.6928669452718</v>
      </c>
      <c r="H25" s="101" t="s">
        <v>56</v>
      </c>
      <c r="I25" s="102"/>
      <c r="J25" s="103" t="s">
        <v>52</v>
      </c>
      <c r="K25" s="103"/>
      <c r="L25" s="104">
        <f>K24-L24</f>
        <v>1175412.9370393162</v>
      </c>
      <c r="M25" s="105">
        <f>SUM(M15:M24)</f>
        <v>241036.00546671165</v>
      </c>
      <c r="N25" s="106">
        <f>SUM(N15:N24)</f>
        <v>418909.09090909082</v>
      </c>
      <c r="O25" s="30"/>
    </row>
    <row r="26" spans="1:19" ht="96" x14ac:dyDescent="0.35">
      <c r="A26" s="30"/>
      <c r="B26" s="107"/>
      <c r="C26" s="108"/>
      <c r="D26" s="30"/>
      <c r="E26" s="107"/>
      <c r="F26" s="109"/>
      <c r="H26" s="110" t="s">
        <v>43</v>
      </c>
      <c r="I26" s="111" t="b">
        <f>IF(E4&gt;B4,TRUE,FALSE)</f>
        <v>1</v>
      </c>
      <c r="J26" s="30"/>
      <c r="K26" s="30"/>
      <c r="L26" s="30"/>
      <c r="M26" s="30"/>
      <c r="N26" s="30"/>
      <c r="O26" s="30"/>
    </row>
    <row r="27" spans="1:19" ht="128" x14ac:dyDescent="0.35">
      <c r="A27" s="23" t="s">
        <v>41</v>
      </c>
      <c r="B27" s="7" t="b">
        <v>1</v>
      </c>
      <c r="C27" s="24"/>
      <c r="D27" s="46" t="s">
        <v>41</v>
      </c>
      <c r="E27" s="16" t="b">
        <v>1</v>
      </c>
      <c r="F27" s="56"/>
      <c r="H27" s="112" t="s">
        <v>42</v>
      </c>
      <c r="I27" s="113" t="b">
        <f>IF(E4&gt;=(B4+I20),TRUE,FALSE)</f>
        <v>0</v>
      </c>
      <c r="J27" s="30"/>
      <c r="K27" s="30"/>
      <c r="L27" s="30"/>
      <c r="M27" s="51" t="s">
        <v>74</v>
      </c>
      <c r="N27" s="64"/>
      <c r="O27" s="30"/>
    </row>
    <row r="28" spans="1:19" ht="31" x14ac:dyDescent="0.35">
      <c r="A28" s="32" t="s">
        <v>24</v>
      </c>
      <c r="B28" s="114">
        <f>-PMT(B31/B33,B32,B30)</f>
        <v>3958.0162698902595</v>
      </c>
      <c r="C28" s="24"/>
      <c r="D28" s="50" t="s">
        <v>24</v>
      </c>
      <c r="E28" s="115">
        <f>-PMT(E31/E33,E32,E30)</f>
        <v>5747.8589277545607</v>
      </c>
      <c r="F28" s="56"/>
      <c r="H28" s="30"/>
      <c r="I28" s="116"/>
      <c r="J28" s="30"/>
      <c r="K28" s="30"/>
      <c r="L28" s="30"/>
      <c r="M28" s="69" t="s">
        <v>54</v>
      </c>
      <c r="N28" s="18">
        <v>28</v>
      </c>
      <c r="O28" s="30"/>
    </row>
    <row r="29" spans="1:19" ht="128" x14ac:dyDescent="0.35">
      <c r="A29" s="39" t="s">
        <v>25</v>
      </c>
      <c r="B29" s="117">
        <f>-IPMT(B31/B33,1,B32,B30)</f>
        <v>3125</v>
      </c>
      <c r="C29" s="24"/>
      <c r="D29" s="75" t="s">
        <v>25</v>
      </c>
      <c r="E29" s="118">
        <f>-IPMT(E31/E33,1,E32,E30)</f>
        <v>4289.9999999999991</v>
      </c>
      <c r="F29" s="56"/>
      <c r="G29" s="30"/>
      <c r="H29" s="30"/>
      <c r="I29" s="30"/>
      <c r="J29" s="30"/>
      <c r="K29" s="30"/>
      <c r="L29" s="30"/>
      <c r="M29" s="119" t="s">
        <v>59</v>
      </c>
      <c r="N29" s="53">
        <f>N15*(N28/100)</f>
        <v>11729.454545454546</v>
      </c>
      <c r="O29" s="30"/>
    </row>
    <row r="30" spans="1:19" ht="31" x14ac:dyDescent="0.35">
      <c r="A30" s="30" t="s">
        <v>6</v>
      </c>
      <c r="B30" s="30">
        <f>B3</f>
        <v>600000</v>
      </c>
      <c r="C30" s="24"/>
      <c r="D30" s="30" t="s">
        <v>6</v>
      </c>
      <c r="E30" s="30">
        <f>E3</f>
        <v>936000</v>
      </c>
      <c r="F30" s="56"/>
      <c r="G30" s="30"/>
      <c r="H30" s="30"/>
      <c r="I30" s="30"/>
      <c r="J30" s="30"/>
      <c r="K30" s="30"/>
      <c r="L30" s="30"/>
      <c r="M30" s="30"/>
    </row>
    <row r="31" spans="1:19" ht="31" x14ac:dyDescent="0.35">
      <c r="A31" s="120" t="s">
        <v>8</v>
      </c>
      <c r="B31" s="20">
        <v>6.25E-2</v>
      </c>
      <c r="C31" s="121" t="s">
        <v>15</v>
      </c>
      <c r="D31" s="122" t="s">
        <v>8</v>
      </c>
      <c r="E31" s="21">
        <v>5.5E-2</v>
      </c>
      <c r="F31" s="123" t="s">
        <v>15</v>
      </c>
      <c r="G31" s="124"/>
      <c r="H31" s="30"/>
      <c r="I31" s="30"/>
      <c r="J31" s="30"/>
      <c r="K31" s="30"/>
      <c r="L31" s="30"/>
      <c r="M31" s="30"/>
    </row>
    <row r="32" spans="1:19" ht="31" x14ac:dyDescent="0.35">
      <c r="A32" s="30" t="s">
        <v>9</v>
      </c>
      <c r="B32" s="30">
        <f>C32*12</f>
        <v>300</v>
      </c>
      <c r="C32" s="24">
        <v>25</v>
      </c>
      <c r="D32" s="30" t="s">
        <v>9</v>
      </c>
      <c r="E32" s="30">
        <f>F32*12</f>
        <v>300</v>
      </c>
      <c r="F32" s="56">
        <v>25</v>
      </c>
      <c r="G32" s="30"/>
      <c r="H32" s="30"/>
      <c r="I32" s="30"/>
      <c r="J32" s="30"/>
      <c r="K32" s="30"/>
      <c r="L32" s="30"/>
      <c r="M32" s="30"/>
    </row>
    <row r="33" spans="1:13" ht="31" x14ac:dyDescent="0.35">
      <c r="A33" s="30" t="s">
        <v>10</v>
      </c>
      <c r="B33" s="30">
        <v>12</v>
      </c>
      <c r="C33" s="24"/>
      <c r="D33" s="30" t="s">
        <v>10</v>
      </c>
      <c r="E33" s="30">
        <v>12</v>
      </c>
      <c r="F33" s="56"/>
      <c r="G33" s="30"/>
      <c r="H33" s="30"/>
      <c r="I33" s="30"/>
      <c r="J33" s="30"/>
      <c r="K33" s="30"/>
      <c r="L33" s="30"/>
      <c r="M33" s="30"/>
    </row>
    <row r="34" spans="1:13" ht="31" x14ac:dyDescent="0.35">
      <c r="A34" s="30"/>
      <c r="B34" s="30"/>
      <c r="C34" s="24"/>
      <c r="D34" s="30"/>
      <c r="E34" s="30"/>
      <c r="F34" s="56"/>
      <c r="G34" s="30"/>
      <c r="H34" s="30"/>
      <c r="I34" s="30"/>
      <c r="J34" s="30"/>
      <c r="K34" s="30"/>
      <c r="L34" s="30"/>
      <c r="M34" s="30"/>
    </row>
    <row r="35" spans="1:13" ht="31" x14ac:dyDescent="0.35">
      <c r="A35" s="30" t="s">
        <v>51</v>
      </c>
      <c r="B35" s="30"/>
      <c r="C35" s="24"/>
      <c r="D35" s="56"/>
      <c r="E35" s="30"/>
      <c r="F35" s="56"/>
      <c r="G35" s="30"/>
      <c r="H35" s="30"/>
      <c r="I35" s="30"/>
      <c r="J35" s="30"/>
      <c r="K35" s="30"/>
      <c r="L35" s="30"/>
      <c r="M35" s="30"/>
    </row>
    <row r="36" spans="1:13" ht="31" x14ac:dyDescent="0.35">
      <c r="A36" s="30" t="s">
        <v>46</v>
      </c>
      <c r="B36" s="30" t="s">
        <v>47</v>
      </c>
      <c r="C36" s="24" t="s">
        <v>48</v>
      </c>
      <c r="D36" s="56" t="s">
        <v>49</v>
      </c>
      <c r="E36" s="30" t="s">
        <v>50</v>
      </c>
      <c r="F36" s="56"/>
      <c r="G36" s="30"/>
      <c r="H36" s="30"/>
      <c r="I36" s="30"/>
      <c r="J36" s="30"/>
      <c r="K36" s="30"/>
      <c r="L36" s="30"/>
      <c r="M36" s="30"/>
    </row>
    <row r="37" spans="1:13" ht="31" x14ac:dyDescent="0.35">
      <c r="A37" s="125">
        <v>1</v>
      </c>
      <c r="B37" s="116">
        <f>-PMT($E$31/$E$33,$E$32,$E$30)</f>
        <v>5747.8589277545607</v>
      </c>
      <c r="C37" s="126">
        <f>PPMT($E$31/$E$33,A37,$E$32,$E$30)</f>
        <v>-1457.8589277545611</v>
      </c>
      <c r="D37" s="127">
        <f>IPMT($E$31/$E$33,A37,$E$32,$E$30)</f>
        <v>-4289.9999999999991</v>
      </c>
      <c r="E37" s="30">
        <f>$E$30+C37</f>
        <v>934542.14107224543</v>
      </c>
      <c r="F37" s="56"/>
      <c r="G37" s="30"/>
      <c r="H37" s="30"/>
      <c r="I37" s="30"/>
      <c r="J37" s="30"/>
      <c r="K37" s="30"/>
      <c r="L37" s="30"/>
      <c r="M37" s="30"/>
    </row>
    <row r="38" spans="1:13" ht="31" x14ac:dyDescent="0.35">
      <c r="A38" s="125">
        <v>2</v>
      </c>
      <c r="B38" s="116">
        <f>-PMT($E$31/$E$33,$E$32,$E$30)</f>
        <v>5747.8589277545607</v>
      </c>
      <c r="C38" s="126">
        <f>PPMT($E$31/$E$33,A38,$E$32,$E$30)</f>
        <v>-1464.540781173436</v>
      </c>
      <c r="D38" s="127">
        <f>IPMT($E$31/$E$33,A38,$E$32,$E$30)</f>
        <v>-4283.3181465811258</v>
      </c>
      <c r="E38" s="30">
        <f>E37+C38</f>
        <v>933077.60029107204</v>
      </c>
      <c r="F38" s="56"/>
      <c r="G38" s="30"/>
      <c r="H38" s="30"/>
      <c r="I38" s="30"/>
      <c r="J38" s="30"/>
      <c r="K38" s="30"/>
      <c r="L38" s="30"/>
      <c r="M38" s="30"/>
    </row>
    <row r="39" spans="1:13" ht="31" x14ac:dyDescent="0.35">
      <c r="A39" s="125">
        <v>3</v>
      </c>
      <c r="B39" s="116">
        <f t="shared" ref="B39:B102" si="9">-PMT($E$31/$E$33,$E$32,$E$30)</f>
        <v>5747.8589277545607</v>
      </c>
      <c r="C39" s="126">
        <f t="shared" ref="C39:C102" si="10">PPMT($E$31/$E$33,A39,$E$32,$E$30)</f>
        <v>-1471.2532597538143</v>
      </c>
      <c r="D39" s="127">
        <f t="shared" ref="D39:D102" si="11">IPMT($E$31/$E$33,A39,$E$32,$E$30)</f>
        <v>-4276.6056680007468</v>
      </c>
      <c r="E39" s="30">
        <f t="shared" ref="E39:E102" si="12">E38+C39</f>
        <v>931606.34703131823</v>
      </c>
      <c r="F39" s="56"/>
      <c r="G39" s="30"/>
      <c r="H39" s="30"/>
      <c r="I39" s="30"/>
      <c r="J39" s="30"/>
      <c r="K39" s="30"/>
      <c r="L39" s="30"/>
      <c r="M39" s="30"/>
    </row>
    <row r="40" spans="1:13" ht="31" x14ac:dyDescent="0.35">
      <c r="A40" s="125">
        <v>4</v>
      </c>
      <c r="B40" s="116">
        <f t="shared" si="9"/>
        <v>5747.8589277545607</v>
      </c>
      <c r="C40" s="126">
        <f t="shared" si="10"/>
        <v>-1477.9965038610194</v>
      </c>
      <c r="D40" s="127">
        <f t="shared" si="11"/>
        <v>-4269.8624238935417</v>
      </c>
      <c r="E40" s="30">
        <f t="shared" si="12"/>
        <v>930128.35052745719</v>
      </c>
      <c r="F40" s="56"/>
      <c r="G40" s="30"/>
      <c r="H40" s="30"/>
      <c r="I40" s="30"/>
      <c r="J40" s="30"/>
      <c r="K40" s="30"/>
      <c r="L40" s="30"/>
      <c r="M40" s="30"/>
    </row>
    <row r="41" spans="1:13" ht="31" x14ac:dyDescent="0.35">
      <c r="A41" s="125">
        <v>5</v>
      </c>
      <c r="B41" s="116">
        <f t="shared" si="9"/>
        <v>5747.8589277545607</v>
      </c>
      <c r="C41" s="126">
        <f t="shared" si="10"/>
        <v>-1484.7706545037158</v>
      </c>
      <c r="D41" s="127">
        <f t="shared" si="11"/>
        <v>-4263.0882732508453</v>
      </c>
      <c r="E41" s="30">
        <f t="shared" si="12"/>
        <v>928643.57987295347</v>
      </c>
      <c r="F41" s="56"/>
      <c r="G41" s="30"/>
      <c r="H41" s="30"/>
      <c r="I41" s="30"/>
      <c r="J41" s="30"/>
      <c r="K41" s="30"/>
      <c r="L41" s="30"/>
      <c r="M41" s="30"/>
    </row>
    <row r="42" spans="1:13" ht="31" x14ac:dyDescent="0.35">
      <c r="A42" s="125">
        <v>6</v>
      </c>
      <c r="B42" s="116">
        <f t="shared" si="9"/>
        <v>5747.8589277545607</v>
      </c>
      <c r="C42" s="126">
        <f t="shared" si="10"/>
        <v>-1491.5758533368578</v>
      </c>
      <c r="D42" s="127">
        <f t="shared" si="11"/>
        <v>-4256.2830744177036</v>
      </c>
      <c r="E42" s="30">
        <f t="shared" si="12"/>
        <v>927152.00401961664</v>
      </c>
      <c r="F42" s="56"/>
      <c r="G42" s="30"/>
      <c r="H42" s="30"/>
      <c r="I42" s="30"/>
    </row>
    <row r="43" spans="1:13" ht="31" x14ac:dyDescent="0.35">
      <c r="A43" s="125">
        <v>7</v>
      </c>
      <c r="B43" s="116">
        <f t="shared" si="9"/>
        <v>5747.8589277545607</v>
      </c>
      <c r="C43" s="126">
        <f t="shared" si="10"/>
        <v>-1498.4122426646516</v>
      </c>
      <c r="D43" s="127">
        <f t="shared" si="11"/>
        <v>-4249.4466850899098</v>
      </c>
      <c r="E43" s="30">
        <f t="shared" si="12"/>
        <v>925653.59177695203</v>
      </c>
      <c r="F43" s="56"/>
      <c r="G43" s="30"/>
      <c r="H43" s="30"/>
      <c r="I43" s="30"/>
    </row>
    <row r="44" spans="1:13" ht="31" x14ac:dyDescent="0.35">
      <c r="A44" s="125">
        <v>8</v>
      </c>
      <c r="B44" s="116">
        <f t="shared" si="9"/>
        <v>5747.8589277545607</v>
      </c>
      <c r="C44" s="126">
        <f t="shared" si="10"/>
        <v>-1505.2799654435314</v>
      </c>
      <c r="D44" s="127">
        <f t="shared" si="11"/>
        <v>-4242.5789623110295</v>
      </c>
      <c r="E44" s="30">
        <f t="shared" si="12"/>
        <v>924148.31181150849</v>
      </c>
      <c r="F44" s="56"/>
      <c r="G44" s="30"/>
      <c r="H44" s="30"/>
      <c r="I44" s="30"/>
    </row>
    <row r="45" spans="1:13" ht="31" x14ac:dyDescent="0.35">
      <c r="A45" s="125">
        <v>9</v>
      </c>
      <c r="B45" s="116">
        <f t="shared" si="9"/>
        <v>5747.8589277545607</v>
      </c>
      <c r="C45" s="126">
        <f t="shared" si="10"/>
        <v>-1512.1791652851475</v>
      </c>
      <c r="D45" s="127">
        <f t="shared" si="11"/>
        <v>-4235.6797624694136</v>
      </c>
      <c r="E45" s="30">
        <f t="shared" si="12"/>
        <v>922636.1326462233</v>
      </c>
      <c r="F45" s="30"/>
      <c r="G45" s="30"/>
      <c r="H45" s="30"/>
      <c r="I45" s="30"/>
    </row>
    <row r="46" spans="1:13" ht="31" x14ac:dyDescent="0.35">
      <c r="A46" s="125">
        <v>10</v>
      </c>
      <c r="B46" s="116">
        <f t="shared" si="9"/>
        <v>5747.8589277545607</v>
      </c>
      <c r="C46" s="126">
        <f t="shared" si="10"/>
        <v>-1519.1099864593712</v>
      </c>
      <c r="D46" s="127">
        <f t="shared" si="11"/>
        <v>-4228.74894129519</v>
      </c>
      <c r="E46" s="30">
        <f t="shared" si="12"/>
        <v>921117.02265976393</v>
      </c>
      <c r="F46" s="30"/>
      <c r="G46" s="30"/>
      <c r="H46" s="30"/>
      <c r="I46" s="30"/>
    </row>
    <row r="47" spans="1:13" ht="31" x14ac:dyDescent="0.35">
      <c r="A47" s="125">
        <v>11</v>
      </c>
      <c r="B47" s="116">
        <f t="shared" si="9"/>
        <v>5747.8589277545607</v>
      </c>
      <c r="C47" s="126">
        <f t="shared" si="10"/>
        <v>-1526.0725738973101</v>
      </c>
      <c r="D47" s="127">
        <f t="shared" si="11"/>
        <v>-4221.786353857251</v>
      </c>
      <c r="E47" s="30">
        <f t="shared" si="12"/>
        <v>919590.95008586661</v>
      </c>
      <c r="F47" s="30"/>
      <c r="G47" s="30"/>
      <c r="H47" s="30"/>
      <c r="I47" s="30"/>
    </row>
    <row r="48" spans="1:13" ht="31" x14ac:dyDescent="0.35">
      <c r="A48" s="125">
        <v>12</v>
      </c>
      <c r="B48" s="116">
        <f t="shared" si="9"/>
        <v>5747.8589277545607</v>
      </c>
      <c r="C48" s="126">
        <f t="shared" si="10"/>
        <v>-1533.0670731943394</v>
      </c>
      <c r="D48" s="127">
        <f t="shared" si="11"/>
        <v>-4214.7918545602215</v>
      </c>
      <c r="E48" s="30">
        <f t="shared" si="12"/>
        <v>918057.8830126723</v>
      </c>
      <c r="F48" s="30"/>
      <c r="G48" s="30"/>
      <c r="H48" s="30"/>
      <c r="I48" s="30"/>
    </row>
    <row r="49" spans="1:9" ht="31" x14ac:dyDescent="0.35">
      <c r="A49" s="125">
        <v>13</v>
      </c>
      <c r="B49" s="116">
        <f t="shared" si="9"/>
        <v>5747.8589277545607</v>
      </c>
      <c r="C49" s="126">
        <f t="shared" si="10"/>
        <v>-1540.0936306131466</v>
      </c>
      <c r="D49" s="127">
        <f t="shared" si="11"/>
        <v>-4207.7652971414145</v>
      </c>
      <c r="E49" s="30">
        <f t="shared" si="12"/>
        <v>916517.78938205913</v>
      </c>
      <c r="F49" s="30"/>
      <c r="G49" s="30"/>
      <c r="H49" s="30"/>
      <c r="I49" s="30"/>
    </row>
    <row r="50" spans="1:9" ht="31" x14ac:dyDescent="0.35">
      <c r="A50" s="125">
        <v>14</v>
      </c>
      <c r="B50" s="116">
        <f t="shared" si="9"/>
        <v>5747.8589277545607</v>
      </c>
      <c r="C50" s="126">
        <f t="shared" si="10"/>
        <v>-1547.1523930867904</v>
      </c>
      <c r="D50" s="127">
        <f t="shared" si="11"/>
        <v>-4200.7065346677709</v>
      </c>
      <c r="E50" s="30">
        <f t="shared" si="12"/>
        <v>914970.63698897231</v>
      </c>
      <c r="F50" s="30"/>
      <c r="G50" s="30"/>
      <c r="H50" s="30"/>
      <c r="I50" s="30"/>
    </row>
    <row r="51" spans="1:9" ht="31" x14ac:dyDescent="0.35">
      <c r="A51" s="125">
        <v>15</v>
      </c>
      <c r="B51" s="116">
        <f t="shared" si="9"/>
        <v>5747.8589277545607</v>
      </c>
      <c r="C51" s="126">
        <f t="shared" si="10"/>
        <v>-1554.2435082217714</v>
      </c>
      <c r="D51" s="127">
        <f t="shared" si="11"/>
        <v>-4193.6154195327899</v>
      </c>
      <c r="E51" s="30">
        <f t="shared" si="12"/>
        <v>913416.3934807505</v>
      </c>
      <c r="F51" s="30"/>
      <c r="G51" s="30"/>
      <c r="H51" s="30"/>
      <c r="I51" s="30"/>
    </row>
    <row r="52" spans="1:9" ht="31" x14ac:dyDescent="0.35">
      <c r="A52" s="125">
        <v>16</v>
      </c>
      <c r="B52" s="116">
        <f t="shared" si="9"/>
        <v>5747.8589277545607</v>
      </c>
      <c r="C52" s="126">
        <f t="shared" si="10"/>
        <v>-1561.3671243011213</v>
      </c>
      <c r="D52" s="127">
        <f t="shared" si="11"/>
        <v>-4186.4918034534394</v>
      </c>
      <c r="E52" s="30">
        <f t="shared" si="12"/>
        <v>911855.02635644935</v>
      </c>
      <c r="F52" s="30"/>
      <c r="G52" s="30"/>
      <c r="H52" s="30"/>
      <c r="I52" s="30"/>
    </row>
    <row r="53" spans="1:9" ht="31" x14ac:dyDescent="0.35">
      <c r="A53" s="125">
        <v>17</v>
      </c>
      <c r="B53" s="116">
        <f t="shared" si="9"/>
        <v>5747.8589277545607</v>
      </c>
      <c r="C53" s="126">
        <f t="shared" si="10"/>
        <v>-1568.5233902875013</v>
      </c>
      <c r="D53" s="127">
        <f t="shared" si="11"/>
        <v>-4179.33553746706</v>
      </c>
      <c r="E53" s="30">
        <f t="shared" si="12"/>
        <v>910286.50296616182</v>
      </c>
      <c r="F53" s="30"/>
      <c r="G53" s="30"/>
      <c r="H53" s="30"/>
      <c r="I53" s="30"/>
    </row>
    <row r="54" spans="1:9" ht="31" x14ac:dyDescent="0.35">
      <c r="A54" s="125">
        <v>18</v>
      </c>
      <c r="B54" s="116">
        <f t="shared" si="9"/>
        <v>5747.8589277545607</v>
      </c>
      <c r="C54" s="126">
        <f t="shared" si="10"/>
        <v>-1575.7124558263192</v>
      </c>
      <c r="D54" s="127">
        <f t="shared" si="11"/>
        <v>-4172.1464719282421</v>
      </c>
      <c r="E54" s="30">
        <f t="shared" si="12"/>
        <v>908710.79051033547</v>
      </c>
      <c r="F54" s="30"/>
      <c r="G54" s="30"/>
      <c r="H54" s="30"/>
      <c r="I54" s="30"/>
    </row>
    <row r="55" spans="1:9" ht="31" x14ac:dyDescent="0.35">
      <c r="A55" s="125">
        <v>19</v>
      </c>
      <c r="B55" s="116">
        <f t="shared" si="9"/>
        <v>5747.8589277545607</v>
      </c>
      <c r="C55" s="126">
        <f t="shared" si="10"/>
        <v>-1582.934471248856</v>
      </c>
      <c r="D55" s="127">
        <f t="shared" si="11"/>
        <v>-4164.9244565057052</v>
      </c>
      <c r="E55" s="30">
        <f t="shared" si="12"/>
        <v>907127.85603908659</v>
      </c>
      <c r="F55" s="30"/>
      <c r="G55" s="30"/>
      <c r="H55" s="30"/>
      <c r="I55" s="30"/>
    </row>
    <row r="56" spans="1:9" ht="31" x14ac:dyDescent="0.35">
      <c r="A56" s="125">
        <v>20</v>
      </c>
      <c r="B56" s="116">
        <f t="shared" si="9"/>
        <v>5747.8589277545607</v>
      </c>
      <c r="C56" s="126">
        <f t="shared" si="10"/>
        <v>-1590.1895875754137</v>
      </c>
      <c r="D56" s="127">
        <f t="shared" si="11"/>
        <v>-4157.6693401791472</v>
      </c>
      <c r="E56" s="30">
        <f t="shared" si="12"/>
        <v>905537.66645151121</v>
      </c>
      <c r="F56" s="30"/>
      <c r="G56" s="30"/>
      <c r="H56" s="30"/>
      <c r="I56" s="30"/>
    </row>
    <row r="57" spans="1:9" ht="31" x14ac:dyDescent="0.35">
      <c r="A57" s="125">
        <v>21</v>
      </c>
      <c r="B57" s="116">
        <f t="shared" si="9"/>
        <v>5747.8589277545607</v>
      </c>
      <c r="C57" s="126">
        <f t="shared" si="10"/>
        <v>-1597.4779565184672</v>
      </c>
      <c r="D57" s="127">
        <f t="shared" si="11"/>
        <v>-4150.3809712360935</v>
      </c>
      <c r="E57" s="30">
        <f t="shared" si="12"/>
        <v>903940.18849499279</v>
      </c>
      <c r="F57" s="30"/>
      <c r="G57" s="30"/>
      <c r="H57" s="30"/>
      <c r="I57" s="30"/>
    </row>
    <row r="58" spans="1:9" ht="31" x14ac:dyDescent="0.35">
      <c r="A58" s="125">
        <v>22</v>
      </c>
      <c r="B58" s="116">
        <f t="shared" si="9"/>
        <v>5747.8589277545607</v>
      </c>
      <c r="C58" s="126">
        <f t="shared" si="10"/>
        <v>-1604.7997304858438</v>
      </c>
      <c r="D58" s="127">
        <f t="shared" si="11"/>
        <v>-4143.0591972687171</v>
      </c>
      <c r="E58" s="30">
        <f t="shared" si="12"/>
        <v>902335.3887645069</v>
      </c>
      <c r="F58" s="30"/>
      <c r="G58" s="30"/>
      <c r="H58" s="30"/>
      <c r="I58" s="30"/>
    </row>
    <row r="59" spans="1:9" ht="31" x14ac:dyDescent="0.35">
      <c r="A59" s="125">
        <v>23</v>
      </c>
      <c r="B59" s="116">
        <f t="shared" si="9"/>
        <v>5747.8589277545607</v>
      </c>
      <c r="C59" s="126">
        <f t="shared" si="10"/>
        <v>-1612.1550625839038</v>
      </c>
      <c r="D59" s="127">
        <f t="shared" si="11"/>
        <v>-4135.703865170658</v>
      </c>
      <c r="E59" s="30">
        <f t="shared" si="12"/>
        <v>900723.23370192305</v>
      </c>
      <c r="F59" s="30"/>
      <c r="G59" s="30"/>
    </row>
    <row r="60" spans="1:9" ht="31" x14ac:dyDescent="0.35">
      <c r="A60" s="125">
        <v>24</v>
      </c>
      <c r="B60" s="116">
        <f t="shared" si="9"/>
        <v>5747.8589277545607</v>
      </c>
      <c r="C60" s="126">
        <f t="shared" si="10"/>
        <v>-1619.5441066207468</v>
      </c>
      <c r="D60" s="127">
        <f t="shared" si="11"/>
        <v>-4128.3148211338139</v>
      </c>
      <c r="E60" s="30">
        <f t="shared" si="12"/>
        <v>899103.68959530233</v>
      </c>
      <c r="F60" s="30"/>
      <c r="G60" s="30"/>
    </row>
    <row r="61" spans="1:9" ht="31" x14ac:dyDescent="0.35">
      <c r="A61" s="125">
        <v>25</v>
      </c>
      <c r="B61" s="116">
        <f t="shared" si="9"/>
        <v>5747.8589277545607</v>
      </c>
      <c r="C61" s="126">
        <f t="shared" si="10"/>
        <v>-1626.9670171094253</v>
      </c>
      <c r="D61" s="127">
        <f t="shared" si="11"/>
        <v>-4120.8919106451358</v>
      </c>
      <c r="E61" s="30">
        <f t="shared" si="12"/>
        <v>897476.72257819294</v>
      </c>
      <c r="F61" s="30"/>
      <c r="G61" s="30"/>
    </row>
    <row r="62" spans="1:9" ht="31" x14ac:dyDescent="0.35">
      <c r="A62" s="125">
        <v>26</v>
      </c>
      <c r="B62" s="116">
        <f t="shared" si="9"/>
        <v>5747.8589277545607</v>
      </c>
      <c r="C62" s="126">
        <f t="shared" si="10"/>
        <v>-1634.4239492711768</v>
      </c>
      <c r="D62" s="127">
        <f t="shared" si="11"/>
        <v>-4113.4349784833839</v>
      </c>
      <c r="E62" s="30">
        <f t="shared" si="12"/>
        <v>895842.29862892174</v>
      </c>
    </row>
    <row r="63" spans="1:9" ht="31" x14ac:dyDescent="0.35">
      <c r="A63" s="125">
        <v>27</v>
      </c>
      <c r="B63" s="116">
        <f t="shared" si="9"/>
        <v>5747.8589277545607</v>
      </c>
      <c r="C63" s="126">
        <f t="shared" si="10"/>
        <v>-1641.9150590386698</v>
      </c>
      <c r="D63" s="127">
        <f t="shared" si="11"/>
        <v>-4105.9438687158918</v>
      </c>
      <c r="E63" s="30">
        <f t="shared" si="12"/>
        <v>894200.38356988307</v>
      </c>
    </row>
    <row r="64" spans="1:9" ht="31" x14ac:dyDescent="0.35">
      <c r="A64" s="125">
        <v>28</v>
      </c>
      <c r="B64" s="116">
        <f t="shared" si="9"/>
        <v>5747.8589277545607</v>
      </c>
      <c r="C64" s="126">
        <f t="shared" si="10"/>
        <v>-1649.4405030592636</v>
      </c>
      <c r="D64" s="127">
        <f t="shared" si="11"/>
        <v>-4098.4184246952973</v>
      </c>
      <c r="E64" s="30">
        <f t="shared" si="12"/>
        <v>892550.94306682376</v>
      </c>
    </row>
    <row r="65" spans="1:5" ht="31" x14ac:dyDescent="0.35">
      <c r="A65" s="125">
        <v>29</v>
      </c>
      <c r="B65" s="116">
        <f t="shared" si="9"/>
        <v>5747.8589277545607</v>
      </c>
      <c r="C65" s="126">
        <f t="shared" si="10"/>
        <v>-1657.0004386982855</v>
      </c>
      <c r="D65" s="127">
        <f t="shared" si="11"/>
        <v>-4090.8584890562756</v>
      </c>
      <c r="E65" s="30">
        <f t="shared" si="12"/>
        <v>890893.94262812543</v>
      </c>
    </row>
    <row r="66" spans="1:5" ht="31" x14ac:dyDescent="0.35">
      <c r="A66" s="125">
        <v>30</v>
      </c>
      <c r="B66" s="116">
        <f t="shared" si="9"/>
        <v>5747.8589277545607</v>
      </c>
      <c r="C66" s="126">
        <f t="shared" si="10"/>
        <v>-1664.595024042319</v>
      </c>
      <c r="D66" s="127">
        <f t="shared" si="11"/>
        <v>-4083.2639037122422</v>
      </c>
      <c r="E66" s="30">
        <f t="shared" si="12"/>
        <v>889229.34760408313</v>
      </c>
    </row>
    <row r="67" spans="1:5" ht="31" x14ac:dyDescent="0.35">
      <c r="A67" s="125">
        <v>31</v>
      </c>
      <c r="B67" s="116">
        <f t="shared" si="9"/>
        <v>5747.8589277545607</v>
      </c>
      <c r="C67" s="126">
        <f t="shared" si="10"/>
        <v>-1672.2244179025131</v>
      </c>
      <c r="D67" s="127">
        <f t="shared" si="11"/>
        <v>-4075.6345098520483</v>
      </c>
      <c r="E67" s="30">
        <f t="shared" si="12"/>
        <v>887557.1231861806</v>
      </c>
    </row>
    <row r="68" spans="1:5" ht="31" x14ac:dyDescent="0.35">
      <c r="A68" s="125">
        <v>32</v>
      </c>
      <c r="B68" s="116">
        <f t="shared" si="9"/>
        <v>5747.8589277545607</v>
      </c>
      <c r="C68" s="126">
        <f t="shared" si="10"/>
        <v>-1679.8887798178996</v>
      </c>
      <c r="D68" s="127">
        <f t="shared" si="11"/>
        <v>-4067.9701479366618</v>
      </c>
      <c r="E68" s="30">
        <f t="shared" si="12"/>
        <v>885877.23440636275</v>
      </c>
    </row>
    <row r="69" spans="1:5" ht="31" x14ac:dyDescent="0.35">
      <c r="A69" s="125">
        <v>33</v>
      </c>
      <c r="B69" s="116">
        <f t="shared" si="9"/>
        <v>5747.8589277545607</v>
      </c>
      <c r="C69" s="126">
        <f t="shared" si="10"/>
        <v>-1687.5882700587317</v>
      </c>
      <c r="D69" s="127">
        <f t="shared" si="11"/>
        <v>-4060.2706576958294</v>
      </c>
      <c r="E69" s="30">
        <f t="shared" si="12"/>
        <v>884189.64613630401</v>
      </c>
    </row>
    <row r="70" spans="1:5" ht="31" x14ac:dyDescent="0.35">
      <c r="A70" s="125">
        <v>34</v>
      </c>
      <c r="B70" s="116">
        <f t="shared" si="9"/>
        <v>5747.8589277545607</v>
      </c>
      <c r="C70" s="126">
        <f t="shared" si="10"/>
        <v>-1695.323049629834</v>
      </c>
      <c r="D70" s="127">
        <f t="shared" si="11"/>
        <v>-4052.5358781247273</v>
      </c>
      <c r="E70" s="30">
        <f t="shared" si="12"/>
        <v>882494.32308667421</v>
      </c>
    </row>
    <row r="71" spans="1:5" ht="31" x14ac:dyDescent="0.35">
      <c r="A71" s="125">
        <v>35</v>
      </c>
      <c r="B71" s="116">
        <f t="shared" si="9"/>
        <v>5747.8589277545607</v>
      </c>
      <c r="C71" s="126">
        <f t="shared" si="10"/>
        <v>-1703.093280273971</v>
      </c>
      <c r="D71" s="127">
        <f t="shared" si="11"/>
        <v>-4044.7656474805908</v>
      </c>
      <c r="E71" s="30">
        <f t="shared" si="12"/>
        <v>880791.22980640025</v>
      </c>
    </row>
    <row r="72" spans="1:5" ht="31" x14ac:dyDescent="0.35">
      <c r="A72" s="125">
        <v>36</v>
      </c>
      <c r="B72" s="116">
        <f t="shared" si="9"/>
        <v>5747.8589277545607</v>
      </c>
      <c r="C72" s="126">
        <f t="shared" si="10"/>
        <v>-1710.8991244752267</v>
      </c>
      <c r="D72" s="127">
        <f t="shared" si="11"/>
        <v>-4036.9598032793347</v>
      </c>
      <c r="E72" s="30">
        <f t="shared" si="12"/>
        <v>879080.33068192506</v>
      </c>
    </row>
    <row r="73" spans="1:5" ht="31" x14ac:dyDescent="0.35">
      <c r="A73" s="125">
        <v>37</v>
      </c>
      <c r="B73" s="116">
        <f t="shared" si="9"/>
        <v>5747.8589277545607</v>
      </c>
      <c r="C73" s="126">
        <f t="shared" si="10"/>
        <v>-1718.7407454624047</v>
      </c>
      <c r="D73" s="127">
        <f t="shared" si="11"/>
        <v>-4029.1181822921558</v>
      </c>
      <c r="E73" s="30">
        <f t="shared" si="12"/>
        <v>877361.5899364627</v>
      </c>
    </row>
    <row r="74" spans="1:5" ht="31" x14ac:dyDescent="0.35">
      <c r="A74" s="125">
        <v>38</v>
      </c>
      <c r="B74" s="116">
        <f t="shared" si="9"/>
        <v>5747.8589277545607</v>
      </c>
      <c r="C74" s="126">
        <f t="shared" si="10"/>
        <v>-1726.6183072124404</v>
      </c>
      <c r="D74" s="127">
        <f t="shared" si="11"/>
        <v>-4021.2406205421207</v>
      </c>
      <c r="E74" s="30">
        <f t="shared" si="12"/>
        <v>875634.97162925021</v>
      </c>
    </row>
    <row r="75" spans="1:5" ht="31" x14ac:dyDescent="0.35">
      <c r="A75" s="125">
        <v>39</v>
      </c>
      <c r="B75" s="116">
        <f t="shared" si="9"/>
        <v>5747.8589277545607</v>
      </c>
      <c r="C75" s="126">
        <f t="shared" si="10"/>
        <v>-1734.531974453831</v>
      </c>
      <c r="D75" s="127">
        <f t="shared" si="11"/>
        <v>-4013.3269533007301</v>
      </c>
      <c r="E75" s="30">
        <f t="shared" si="12"/>
        <v>873900.43965479638</v>
      </c>
    </row>
    <row r="76" spans="1:5" ht="31" x14ac:dyDescent="0.35">
      <c r="A76" s="125">
        <v>40</v>
      </c>
      <c r="B76" s="116">
        <f t="shared" si="9"/>
        <v>5747.8589277545607</v>
      </c>
      <c r="C76" s="126">
        <f t="shared" si="10"/>
        <v>-1742.4819126700775</v>
      </c>
      <c r="D76" s="127">
        <f t="shared" si="11"/>
        <v>-4005.3770150844834</v>
      </c>
      <c r="E76" s="30">
        <f t="shared" si="12"/>
        <v>872157.95774212631</v>
      </c>
    </row>
    <row r="77" spans="1:5" ht="31" x14ac:dyDescent="0.35">
      <c r="A77" s="125">
        <v>41</v>
      </c>
      <c r="B77" s="116">
        <f t="shared" si="9"/>
        <v>5747.8589277545607</v>
      </c>
      <c r="C77" s="126">
        <f t="shared" si="10"/>
        <v>-1750.4682881031492</v>
      </c>
      <c r="D77" s="127">
        <f t="shared" si="11"/>
        <v>-3997.3906396514117</v>
      </c>
      <c r="E77" s="30">
        <f t="shared" si="12"/>
        <v>870407.48945402319</v>
      </c>
    </row>
    <row r="78" spans="1:5" ht="31" x14ac:dyDescent="0.35">
      <c r="A78" s="125">
        <v>42</v>
      </c>
      <c r="B78" s="116">
        <f t="shared" si="9"/>
        <v>5747.8589277545607</v>
      </c>
      <c r="C78" s="126">
        <f t="shared" si="10"/>
        <v>-1758.491267756955</v>
      </c>
      <c r="D78" s="127">
        <f t="shared" si="11"/>
        <v>-3989.3676599976061</v>
      </c>
      <c r="E78" s="30">
        <f t="shared" si="12"/>
        <v>868648.99818626628</v>
      </c>
    </row>
    <row r="79" spans="1:5" ht="31" x14ac:dyDescent="0.35">
      <c r="A79" s="125">
        <v>43</v>
      </c>
      <c r="B79" s="116">
        <f t="shared" si="9"/>
        <v>5747.8589277545607</v>
      </c>
      <c r="C79" s="126">
        <f t="shared" si="10"/>
        <v>-1766.5510194008411</v>
      </c>
      <c r="D79" s="127">
        <f t="shared" si="11"/>
        <v>-3981.3079083537204</v>
      </c>
      <c r="E79" s="30">
        <f t="shared" si="12"/>
        <v>866882.44716686546</v>
      </c>
    </row>
    <row r="80" spans="1:5" ht="31" x14ac:dyDescent="0.35">
      <c r="A80" s="125">
        <v>44</v>
      </c>
      <c r="B80" s="116">
        <f t="shared" si="9"/>
        <v>5747.8589277545607</v>
      </c>
      <c r="C80" s="126">
        <f t="shared" si="10"/>
        <v>-1774.6477115730947</v>
      </c>
      <c r="D80" s="127">
        <f t="shared" si="11"/>
        <v>-3973.2112161814662</v>
      </c>
      <c r="E80" s="30">
        <f t="shared" si="12"/>
        <v>865107.79945529241</v>
      </c>
    </row>
    <row r="81" spans="1:5" ht="31" x14ac:dyDescent="0.35">
      <c r="A81" s="125">
        <v>45</v>
      </c>
      <c r="B81" s="116">
        <f t="shared" si="9"/>
        <v>5747.8589277545607</v>
      </c>
      <c r="C81" s="126">
        <f t="shared" si="10"/>
        <v>-1782.7815135844717</v>
      </c>
      <c r="D81" s="127">
        <f t="shared" si="11"/>
        <v>-3965.0774141700895</v>
      </c>
      <c r="E81" s="30">
        <f t="shared" si="12"/>
        <v>863325.01794170798</v>
      </c>
    </row>
    <row r="82" spans="1:5" ht="31" x14ac:dyDescent="0.35">
      <c r="A82" s="125">
        <v>46</v>
      </c>
      <c r="B82" s="116">
        <f t="shared" si="9"/>
        <v>5747.8589277545607</v>
      </c>
      <c r="C82" s="126">
        <f t="shared" si="10"/>
        <v>-1790.9525955217339</v>
      </c>
      <c r="D82" s="127">
        <f t="shared" si="11"/>
        <v>-3956.906332232827</v>
      </c>
      <c r="E82" s="30">
        <f t="shared" si="12"/>
        <v>861534.06534618628</v>
      </c>
    </row>
    <row r="83" spans="1:5" ht="31" x14ac:dyDescent="0.35">
      <c r="A83" s="125">
        <v>47</v>
      </c>
      <c r="B83" s="116">
        <f t="shared" si="9"/>
        <v>5747.8589277545607</v>
      </c>
      <c r="C83" s="126">
        <f t="shared" si="10"/>
        <v>-1799.1611282512083</v>
      </c>
      <c r="D83" s="127">
        <f t="shared" si="11"/>
        <v>-3948.6977995033526</v>
      </c>
      <c r="E83" s="30">
        <f t="shared" si="12"/>
        <v>859734.90421793505</v>
      </c>
    </row>
    <row r="84" spans="1:5" ht="31" x14ac:dyDescent="0.35">
      <c r="A84" s="125">
        <v>48</v>
      </c>
      <c r="B84" s="116">
        <f t="shared" si="9"/>
        <v>5747.8589277545607</v>
      </c>
      <c r="C84" s="126">
        <f t="shared" si="10"/>
        <v>-1807.4072834223598</v>
      </c>
      <c r="D84" s="127">
        <f t="shared" si="11"/>
        <v>-3940.4516443322009</v>
      </c>
      <c r="E84" s="30">
        <f t="shared" si="12"/>
        <v>857927.49693451275</v>
      </c>
    </row>
    <row r="85" spans="1:5" ht="31" x14ac:dyDescent="0.35">
      <c r="A85" s="125">
        <v>49</v>
      </c>
      <c r="B85" s="116">
        <f t="shared" si="9"/>
        <v>5747.8589277545607</v>
      </c>
      <c r="C85" s="126">
        <f t="shared" si="10"/>
        <v>-1815.6912334713791</v>
      </c>
      <c r="D85" s="127">
        <f t="shared" si="11"/>
        <v>-3932.1676942831818</v>
      </c>
      <c r="E85" s="30">
        <f t="shared" si="12"/>
        <v>856111.80570104136</v>
      </c>
    </row>
    <row r="86" spans="1:5" ht="31" x14ac:dyDescent="0.35">
      <c r="A86" s="125">
        <v>50</v>
      </c>
      <c r="B86" s="116">
        <f t="shared" si="9"/>
        <v>5747.8589277545607</v>
      </c>
      <c r="C86" s="126">
        <f t="shared" si="10"/>
        <v>-1824.0131516247895</v>
      </c>
      <c r="D86" s="127">
        <f t="shared" si="11"/>
        <v>-3923.8457761297718</v>
      </c>
      <c r="E86" s="30">
        <f t="shared" si="12"/>
        <v>854287.79254941654</v>
      </c>
    </row>
    <row r="87" spans="1:5" ht="31" x14ac:dyDescent="0.35">
      <c r="A87" s="125">
        <v>51</v>
      </c>
      <c r="B87" s="116">
        <f t="shared" si="9"/>
        <v>5747.8589277545607</v>
      </c>
      <c r="C87" s="126">
        <f t="shared" si="10"/>
        <v>-1832.3732119030697</v>
      </c>
      <c r="D87" s="127">
        <f t="shared" si="11"/>
        <v>-3915.4857158514919</v>
      </c>
      <c r="E87" s="30">
        <f t="shared" si="12"/>
        <v>852455.41933751351</v>
      </c>
    </row>
    <row r="88" spans="1:5" ht="31" x14ac:dyDescent="0.35">
      <c r="A88" s="125">
        <v>52</v>
      </c>
      <c r="B88" s="116">
        <f t="shared" si="9"/>
        <v>5747.8589277545607</v>
      </c>
      <c r="C88" s="126">
        <f t="shared" si="10"/>
        <v>-1840.7715891242924</v>
      </c>
      <c r="D88" s="127">
        <f t="shared" si="11"/>
        <v>-3907.0873386302687</v>
      </c>
      <c r="E88" s="30">
        <f t="shared" si="12"/>
        <v>850614.64774838916</v>
      </c>
    </row>
    <row r="89" spans="1:5" ht="31" x14ac:dyDescent="0.35">
      <c r="A89" s="125">
        <v>53</v>
      </c>
      <c r="B89" s="116">
        <f t="shared" si="9"/>
        <v>5747.8589277545607</v>
      </c>
      <c r="C89" s="126">
        <f t="shared" si="10"/>
        <v>-1849.2084589077785</v>
      </c>
      <c r="D89" s="127">
        <f t="shared" si="11"/>
        <v>-3898.650468846783</v>
      </c>
      <c r="E89" s="30">
        <f t="shared" si="12"/>
        <v>848765.43928948138</v>
      </c>
    </row>
    <row r="90" spans="1:5" ht="31" x14ac:dyDescent="0.35">
      <c r="A90" s="125">
        <v>54</v>
      </c>
      <c r="B90" s="116">
        <f t="shared" si="9"/>
        <v>5747.8589277545607</v>
      </c>
      <c r="C90" s="126">
        <f t="shared" si="10"/>
        <v>-1857.6839976777728</v>
      </c>
      <c r="D90" s="127">
        <f t="shared" si="11"/>
        <v>-3890.1749300767888</v>
      </c>
      <c r="E90" s="30">
        <f t="shared" si="12"/>
        <v>846907.75529180362</v>
      </c>
    </row>
    <row r="91" spans="1:5" ht="31" x14ac:dyDescent="0.35">
      <c r="A91" s="125">
        <v>55</v>
      </c>
      <c r="B91" s="116">
        <f t="shared" si="9"/>
        <v>5747.8589277545607</v>
      </c>
      <c r="C91" s="126">
        <f t="shared" si="10"/>
        <v>-1866.198382667129</v>
      </c>
      <c r="D91" s="127">
        <f t="shared" si="11"/>
        <v>-3881.6605450874322</v>
      </c>
      <c r="E91" s="30">
        <f t="shared" si="12"/>
        <v>845041.55690913647</v>
      </c>
    </row>
    <row r="92" spans="1:5" ht="31" x14ac:dyDescent="0.35">
      <c r="A92" s="125">
        <v>56</v>
      </c>
      <c r="B92" s="116">
        <f t="shared" si="9"/>
        <v>5747.8589277545607</v>
      </c>
      <c r="C92" s="126">
        <f t="shared" si="10"/>
        <v>-1874.7517919210202</v>
      </c>
      <c r="D92" s="127">
        <f t="shared" si="11"/>
        <v>-3873.1071358335407</v>
      </c>
      <c r="E92" s="30">
        <f t="shared" si="12"/>
        <v>843166.8051172155</v>
      </c>
    </row>
    <row r="93" spans="1:5" ht="31" x14ac:dyDescent="0.35">
      <c r="A93" s="125">
        <v>57</v>
      </c>
      <c r="B93" s="116">
        <f t="shared" si="9"/>
        <v>5747.8589277545607</v>
      </c>
      <c r="C93" s="126">
        <f t="shared" si="10"/>
        <v>-1883.3444043006582</v>
      </c>
      <c r="D93" s="127">
        <f t="shared" si="11"/>
        <v>-3864.5145234539032</v>
      </c>
      <c r="E93" s="30">
        <f t="shared" si="12"/>
        <v>841283.46071291482</v>
      </c>
    </row>
    <row r="94" spans="1:5" ht="31" x14ac:dyDescent="0.35">
      <c r="A94" s="125">
        <v>58</v>
      </c>
      <c r="B94" s="116">
        <f t="shared" si="9"/>
        <v>5747.8589277545607</v>
      </c>
      <c r="C94" s="126">
        <f t="shared" si="10"/>
        <v>-1891.9763994870361</v>
      </c>
      <c r="D94" s="127">
        <f t="shared" si="11"/>
        <v>-3855.8825282675252</v>
      </c>
      <c r="E94" s="30">
        <f t="shared" si="12"/>
        <v>839391.48431342782</v>
      </c>
    </row>
    <row r="95" spans="1:5" ht="31" x14ac:dyDescent="0.35">
      <c r="A95" s="125">
        <v>59</v>
      </c>
      <c r="B95" s="116">
        <f t="shared" si="9"/>
        <v>5747.8589277545607</v>
      </c>
      <c r="C95" s="126">
        <f t="shared" si="10"/>
        <v>-1900.6479579846846</v>
      </c>
      <c r="D95" s="127">
        <f t="shared" si="11"/>
        <v>-3847.2109697698766</v>
      </c>
      <c r="E95" s="30">
        <f t="shared" si="12"/>
        <v>837490.83635544311</v>
      </c>
    </row>
    <row r="96" spans="1:5" ht="31" x14ac:dyDescent="0.35">
      <c r="A96" s="125">
        <v>60</v>
      </c>
      <c r="B96" s="116">
        <f t="shared" si="9"/>
        <v>5747.8589277545607</v>
      </c>
      <c r="C96" s="126">
        <f t="shared" si="10"/>
        <v>-1909.359261125448</v>
      </c>
      <c r="D96" s="127">
        <f t="shared" si="11"/>
        <v>-3838.4996666291131</v>
      </c>
      <c r="E96" s="30">
        <f t="shared" si="12"/>
        <v>835581.47709431767</v>
      </c>
    </row>
    <row r="97" spans="1:5" ht="31" x14ac:dyDescent="0.35">
      <c r="A97" s="125">
        <v>61</v>
      </c>
      <c r="B97" s="116">
        <f t="shared" si="9"/>
        <v>5747.8589277545607</v>
      </c>
      <c r="C97" s="126">
        <f t="shared" si="10"/>
        <v>-1918.1104910722729</v>
      </c>
      <c r="D97" s="127">
        <f t="shared" si="11"/>
        <v>-3829.7484366822887</v>
      </c>
      <c r="E97" s="30">
        <f t="shared" si="12"/>
        <v>833663.36660324538</v>
      </c>
    </row>
    <row r="98" spans="1:5" ht="31" x14ac:dyDescent="0.35">
      <c r="A98" s="125">
        <v>62</v>
      </c>
      <c r="B98" s="116">
        <f t="shared" si="9"/>
        <v>5747.8589277545607</v>
      </c>
      <c r="C98" s="126">
        <f t="shared" si="10"/>
        <v>-1926.9018308230211</v>
      </c>
      <c r="D98" s="127">
        <f t="shared" si="11"/>
        <v>-3820.9570969315396</v>
      </c>
      <c r="E98" s="30">
        <f t="shared" si="12"/>
        <v>831736.46477242233</v>
      </c>
    </row>
    <row r="99" spans="1:5" ht="31" x14ac:dyDescent="0.35">
      <c r="A99" s="125">
        <v>63</v>
      </c>
      <c r="B99" s="116">
        <f t="shared" si="9"/>
        <v>5747.8589277545607</v>
      </c>
      <c r="C99" s="126">
        <f t="shared" si="10"/>
        <v>-1935.7334642142932</v>
      </c>
      <c r="D99" s="127">
        <f t="shared" si="11"/>
        <v>-3812.1254635402679</v>
      </c>
      <c r="E99" s="30">
        <f t="shared" si="12"/>
        <v>829800.73130820808</v>
      </c>
    </row>
    <row r="100" spans="1:5" ht="31" x14ac:dyDescent="0.35">
      <c r="A100" s="125">
        <v>64</v>
      </c>
      <c r="B100" s="116">
        <f t="shared" si="9"/>
        <v>5747.8589277545607</v>
      </c>
      <c r="C100" s="126">
        <f t="shared" si="10"/>
        <v>-1944.6055759252754</v>
      </c>
      <c r="D100" s="127">
        <f t="shared" si="11"/>
        <v>-3803.2533518292853</v>
      </c>
      <c r="E100" s="30">
        <f t="shared" si="12"/>
        <v>827856.12573228276</v>
      </c>
    </row>
    <row r="101" spans="1:5" ht="31" x14ac:dyDescent="0.35">
      <c r="A101" s="125">
        <v>65</v>
      </c>
      <c r="B101" s="116">
        <f t="shared" si="9"/>
        <v>5747.8589277545607</v>
      </c>
      <c r="C101" s="126">
        <f t="shared" si="10"/>
        <v>-1953.5183514815994</v>
      </c>
      <c r="D101" s="127">
        <f t="shared" si="11"/>
        <v>-3794.3405762729617</v>
      </c>
      <c r="E101" s="30">
        <f t="shared" si="12"/>
        <v>825902.60738080111</v>
      </c>
    </row>
    <row r="102" spans="1:5" ht="31" x14ac:dyDescent="0.35">
      <c r="A102" s="125">
        <v>66</v>
      </c>
      <c r="B102" s="116">
        <f t="shared" si="9"/>
        <v>5747.8589277545607</v>
      </c>
      <c r="C102" s="126">
        <f t="shared" si="10"/>
        <v>-1962.4719772592234</v>
      </c>
      <c r="D102" s="127">
        <f t="shared" si="11"/>
        <v>-3785.3869504953377</v>
      </c>
      <c r="E102" s="30">
        <f t="shared" si="12"/>
        <v>823940.13540354185</v>
      </c>
    </row>
    <row r="103" spans="1:5" ht="31" x14ac:dyDescent="0.35">
      <c r="A103" s="125">
        <v>67</v>
      </c>
      <c r="B103" s="116">
        <f t="shared" ref="B103:B166" si="13">-PMT($E$31/$E$33,$E$32,$E$30)</f>
        <v>5747.8589277545607</v>
      </c>
      <c r="C103" s="126">
        <f t="shared" ref="C103:C166" si="14">PPMT($E$31/$E$33,A103,$E$32,$E$30)</f>
        <v>-1971.4666404883285</v>
      </c>
      <c r="D103" s="127">
        <f t="shared" ref="D103:D166" si="15">IPMT($E$31/$E$33,A103,$E$32,$E$30)</f>
        <v>-3776.3922872662324</v>
      </c>
      <c r="E103" s="30">
        <f t="shared" ref="E103:E166" si="16">E102+C103</f>
        <v>821968.66876305349</v>
      </c>
    </row>
    <row r="104" spans="1:5" ht="31" x14ac:dyDescent="0.35">
      <c r="A104" s="125">
        <v>68</v>
      </c>
      <c r="B104" s="116">
        <f t="shared" si="13"/>
        <v>5747.8589277545607</v>
      </c>
      <c r="C104" s="126">
        <f t="shared" si="14"/>
        <v>-1980.5025292572329</v>
      </c>
      <c r="D104" s="127">
        <f t="shared" si="15"/>
        <v>-3767.356398497328</v>
      </c>
      <c r="E104" s="30">
        <f t="shared" si="16"/>
        <v>819988.16623379628</v>
      </c>
    </row>
    <row r="105" spans="1:5" ht="31" x14ac:dyDescent="0.35">
      <c r="A105" s="125">
        <v>69</v>
      </c>
      <c r="B105" s="116">
        <f t="shared" si="13"/>
        <v>5747.8589277545607</v>
      </c>
      <c r="C105" s="126">
        <f t="shared" si="14"/>
        <v>-1989.5798325163289</v>
      </c>
      <c r="D105" s="127">
        <f t="shared" si="15"/>
        <v>-3758.2790952382325</v>
      </c>
      <c r="E105" s="30">
        <f t="shared" si="16"/>
        <v>817998.5864012799</v>
      </c>
    </row>
    <row r="106" spans="1:5" ht="31" x14ac:dyDescent="0.35">
      <c r="A106" s="125">
        <v>70</v>
      </c>
      <c r="B106" s="116">
        <f t="shared" si="13"/>
        <v>5747.8589277545607</v>
      </c>
      <c r="C106" s="126">
        <f t="shared" si="14"/>
        <v>-1998.6987400820285</v>
      </c>
      <c r="D106" s="127">
        <f t="shared" si="15"/>
        <v>-3749.1601876725322</v>
      </c>
      <c r="E106" s="30">
        <f t="shared" si="16"/>
        <v>815999.88766119792</v>
      </c>
    </row>
    <row r="107" spans="1:5" ht="31" x14ac:dyDescent="0.35">
      <c r="A107" s="125">
        <v>71</v>
      </c>
      <c r="B107" s="116">
        <f t="shared" si="13"/>
        <v>5747.8589277545607</v>
      </c>
      <c r="C107" s="126">
        <f t="shared" si="14"/>
        <v>-2007.8594426407381</v>
      </c>
      <c r="D107" s="127">
        <f t="shared" si="15"/>
        <v>-3739.9994851138226</v>
      </c>
      <c r="E107" s="30">
        <f t="shared" si="16"/>
        <v>813992.02821855713</v>
      </c>
    </row>
    <row r="108" spans="1:5" ht="31" x14ac:dyDescent="0.35">
      <c r="A108" s="125">
        <v>72</v>
      </c>
      <c r="B108" s="116">
        <f t="shared" si="13"/>
        <v>5747.8589277545607</v>
      </c>
      <c r="C108" s="126">
        <f t="shared" si="14"/>
        <v>-2017.062131752841</v>
      </c>
      <c r="D108" s="127">
        <f t="shared" si="15"/>
        <v>-3730.7967960017204</v>
      </c>
      <c r="E108" s="30">
        <f t="shared" si="16"/>
        <v>811974.96608680428</v>
      </c>
    </row>
    <row r="109" spans="1:5" ht="31" x14ac:dyDescent="0.35">
      <c r="A109" s="125">
        <v>73</v>
      </c>
      <c r="B109" s="116">
        <f t="shared" si="13"/>
        <v>5747.8589277545607</v>
      </c>
      <c r="C109" s="126">
        <f t="shared" si="14"/>
        <v>-2026.3069998567087</v>
      </c>
      <c r="D109" s="127">
        <f t="shared" si="15"/>
        <v>-3721.5519278978531</v>
      </c>
      <c r="E109" s="30">
        <f t="shared" si="16"/>
        <v>809948.65908694756</v>
      </c>
    </row>
    <row r="110" spans="1:5" ht="31" x14ac:dyDescent="0.35">
      <c r="A110" s="125">
        <v>74</v>
      </c>
      <c r="B110" s="116">
        <f t="shared" si="13"/>
        <v>5747.8589277545607</v>
      </c>
      <c r="C110" s="126">
        <f t="shared" si="14"/>
        <v>-2035.5942402727185</v>
      </c>
      <c r="D110" s="127">
        <f t="shared" si="15"/>
        <v>-3712.2646874818424</v>
      </c>
      <c r="E110" s="30">
        <f t="shared" si="16"/>
        <v>807913.0648466748</v>
      </c>
    </row>
    <row r="111" spans="1:5" ht="31" x14ac:dyDescent="0.35">
      <c r="A111" s="125">
        <v>75</v>
      </c>
      <c r="B111" s="116">
        <f t="shared" si="13"/>
        <v>5747.8589277545607</v>
      </c>
      <c r="C111" s="126">
        <f t="shared" si="14"/>
        <v>-2044.9240472073016</v>
      </c>
      <c r="D111" s="127">
        <f t="shared" si="15"/>
        <v>-3702.9348805472591</v>
      </c>
      <c r="E111" s="30">
        <f t="shared" si="16"/>
        <v>805868.14079946745</v>
      </c>
    </row>
    <row r="112" spans="1:5" ht="31" x14ac:dyDescent="0.35">
      <c r="A112" s="125">
        <v>76</v>
      </c>
      <c r="B112" s="116">
        <f t="shared" si="13"/>
        <v>5747.8589277545607</v>
      </c>
      <c r="C112" s="126">
        <f t="shared" si="14"/>
        <v>-2054.2966157570017</v>
      </c>
      <c r="D112" s="127">
        <f t="shared" si="15"/>
        <v>-3693.5623119975598</v>
      </c>
      <c r="E112" s="30">
        <f t="shared" si="16"/>
        <v>803813.8441837104</v>
      </c>
    </row>
    <row r="113" spans="1:5" ht="31" x14ac:dyDescent="0.35">
      <c r="A113" s="125">
        <v>77</v>
      </c>
      <c r="B113" s="116">
        <f t="shared" si="13"/>
        <v>5747.8589277545607</v>
      </c>
      <c r="C113" s="126">
        <f t="shared" si="14"/>
        <v>-2063.7121419125547</v>
      </c>
      <c r="D113" s="127">
        <f t="shared" si="15"/>
        <v>-3684.1467858420065</v>
      </c>
      <c r="E113" s="30">
        <f t="shared" si="16"/>
        <v>801750.13204179786</v>
      </c>
    </row>
    <row r="114" spans="1:5" ht="31" x14ac:dyDescent="0.35">
      <c r="A114" s="125">
        <v>78</v>
      </c>
      <c r="B114" s="116">
        <f t="shared" si="13"/>
        <v>5747.8589277545607</v>
      </c>
      <c r="C114" s="126">
        <f t="shared" si="14"/>
        <v>-2073.1708225629873</v>
      </c>
      <c r="D114" s="127">
        <f t="shared" si="15"/>
        <v>-3674.6881051915734</v>
      </c>
      <c r="E114" s="30">
        <f t="shared" si="16"/>
        <v>799676.96121923486</v>
      </c>
    </row>
    <row r="115" spans="1:5" ht="31" x14ac:dyDescent="0.35">
      <c r="A115" s="125">
        <v>79</v>
      </c>
      <c r="B115" s="116">
        <f t="shared" si="13"/>
        <v>5747.8589277545607</v>
      </c>
      <c r="C115" s="126">
        <f t="shared" si="14"/>
        <v>-2082.6728554997344</v>
      </c>
      <c r="D115" s="127">
        <f t="shared" si="15"/>
        <v>-3665.1860722548263</v>
      </c>
      <c r="E115" s="30">
        <f t="shared" si="16"/>
        <v>797594.28836373508</v>
      </c>
    </row>
    <row r="116" spans="1:5" ht="31" x14ac:dyDescent="0.35">
      <c r="A116" s="125">
        <v>80</v>
      </c>
      <c r="B116" s="116">
        <f t="shared" si="13"/>
        <v>5747.8589277545607</v>
      </c>
      <c r="C116" s="126">
        <f t="shared" si="14"/>
        <v>-2092.2184394207748</v>
      </c>
      <c r="D116" s="127">
        <f t="shared" si="15"/>
        <v>-3655.6404883337864</v>
      </c>
      <c r="E116" s="30">
        <f t="shared" si="16"/>
        <v>795502.06992431427</v>
      </c>
    </row>
    <row r="117" spans="1:5" ht="31" x14ac:dyDescent="0.35">
      <c r="A117" s="125">
        <v>81</v>
      </c>
      <c r="B117" s="116">
        <f t="shared" si="13"/>
        <v>5747.8589277545607</v>
      </c>
      <c r="C117" s="126">
        <f t="shared" si="14"/>
        <v>-2101.8077739347868</v>
      </c>
      <c r="D117" s="127">
        <f t="shared" si="15"/>
        <v>-3646.0511538197743</v>
      </c>
      <c r="E117" s="30">
        <f t="shared" si="16"/>
        <v>793400.26215037948</v>
      </c>
    </row>
    <row r="118" spans="1:5" ht="31" x14ac:dyDescent="0.35">
      <c r="A118" s="125">
        <v>82</v>
      </c>
      <c r="B118" s="116">
        <f t="shared" si="13"/>
        <v>5747.8589277545607</v>
      </c>
      <c r="C118" s="126">
        <f t="shared" si="14"/>
        <v>-2111.4410595653208</v>
      </c>
      <c r="D118" s="127">
        <f t="shared" si="15"/>
        <v>-3636.4178681892404</v>
      </c>
      <c r="E118" s="30">
        <f t="shared" si="16"/>
        <v>791288.82109081419</v>
      </c>
    </row>
    <row r="119" spans="1:5" ht="31" x14ac:dyDescent="0.35">
      <c r="A119" s="125">
        <v>83</v>
      </c>
      <c r="B119" s="116">
        <f t="shared" si="13"/>
        <v>5747.8589277545607</v>
      </c>
      <c r="C119" s="126">
        <f t="shared" si="14"/>
        <v>-2121.1184977549956</v>
      </c>
      <c r="D119" s="127">
        <f t="shared" si="15"/>
        <v>-3626.740429999566</v>
      </c>
      <c r="E119" s="30">
        <f t="shared" si="16"/>
        <v>789167.70259305916</v>
      </c>
    </row>
    <row r="120" spans="1:5" ht="31" x14ac:dyDescent="0.35">
      <c r="A120" s="125">
        <v>84</v>
      </c>
      <c r="B120" s="116">
        <f t="shared" si="13"/>
        <v>5747.8589277545607</v>
      </c>
      <c r="C120" s="126">
        <f t="shared" si="14"/>
        <v>-2130.8402908697058</v>
      </c>
      <c r="D120" s="127">
        <f t="shared" si="15"/>
        <v>-3617.0186368848549</v>
      </c>
      <c r="E120" s="30">
        <f t="shared" si="16"/>
        <v>787036.86230218946</v>
      </c>
    </row>
    <row r="121" spans="1:5" ht="31" x14ac:dyDescent="0.35">
      <c r="A121" s="125">
        <v>85</v>
      </c>
      <c r="B121" s="116">
        <f t="shared" si="13"/>
        <v>5747.8589277545607</v>
      </c>
      <c r="C121" s="126">
        <f t="shared" si="14"/>
        <v>-2140.6066422028589</v>
      </c>
      <c r="D121" s="127">
        <f t="shared" si="15"/>
        <v>-3607.2522855517022</v>
      </c>
      <c r="E121" s="30">
        <f t="shared" si="16"/>
        <v>784896.25565998664</v>
      </c>
    </row>
    <row r="122" spans="1:5" ht="31" x14ac:dyDescent="0.35">
      <c r="A122" s="125">
        <v>86</v>
      </c>
      <c r="B122" s="116">
        <f t="shared" si="13"/>
        <v>5747.8589277545607</v>
      </c>
      <c r="C122" s="126">
        <f t="shared" si="14"/>
        <v>-2150.4177559796217</v>
      </c>
      <c r="D122" s="127">
        <f t="shared" si="15"/>
        <v>-3597.4411717749394</v>
      </c>
      <c r="E122" s="30">
        <f t="shared" si="16"/>
        <v>782745.83790400706</v>
      </c>
    </row>
    <row r="123" spans="1:5" ht="31" x14ac:dyDescent="0.35">
      <c r="A123" s="125">
        <v>87</v>
      </c>
      <c r="B123" s="116">
        <f t="shared" si="13"/>
        <v>5747.8589277545607</v>
      </c>
      <c r="C123" s="126">
        <f t="shared" si="14"/>
        <v>-2160.2738373611951</v>
      </c>
      <c r="D123" s="127">
        <f t="shared" si="15"/>
        <v>-3587.5850903933656</v>
      </c>
      <c r="E123" s="30">
        <f t="shared" si="16"/>
        <v>780585.56406664581</v>
      </c>
    </row>
    <row r="124" spans="1:5" ht="31" x14ac:dyDescent="0.35">
      <c r="A124" s="125">
        <v>88</v>
      </c>
      <c r="B124" s="116">
        <f t="shared" si="13"/>
        <v>5747.8589277545607</v>
      </c>
      <c r="C124" s="126">
        <f t="shared" si="14"/>
        <v>-2170.1750924491007</v>
      </c>
      <c r="D124" s="127">
        <f t="shared" si="15"/>
        <v>-3577.6838353054604</v>
      </c>
      <c r="E124" s="30">
        <f t="shared" si="16"/>
        <v>778415.38897419674</v>
      </c>
    </row>
    <row r="125" spans="1:5" ht="31" x14ac:dyDescent="0.35">
      <c r="A125" s="125">
        <v>89</v>
      </c>
      <c r="B125" s="116">
        <f t="shared" si="13"/>
        <v>5747.8589277545607</v>
      </c>
      <c r="C125" s="126">
        <f t="shared" si="14"/>
        <v>-2180.1217282894922</v>
      </c>
      <c r="D125" s="127">
        <f t="shared" si="15"/>
        <v>-3567.7371994650689</v>
      </c>
      <c r="E125" s="30">
        <f t="shared" si="16"/>
        <v>776235.26724590722</v>
      </c>
    </row>
    <row r="126" spans="1:5" ht="31" x14ac:dyDescent="0.35">
      <c r="A126" s="125">
        <v>90</v>
      </c>
      <c r="B126" s="116">
        <f t="shared" si="13"/>
        <v>5747.8589277545607</v>
      </c>
      <c r="C126" s="126">
        <f t="shared" si="14"/>
        <v>-2190.1139528774856</v>
      </c>
      <c r="D126" s="127">
        <f t="shared" si="15"/>
        <v>-3557.7449748770746</v>
      </c>
      <c r="E126" s="30">
        <f t="shared" si="16"/>
        <v>774045.15329302975</v>
      </c>
    </row>
    <row r="127" spans="1:5" ht="31" x14ac:dyDescent="0.35">
      <c r="A127" s="125">
        <v>91</v>
      </c>
      <c r="B127" s="116">
        <f t="shared" si="13"/>
        <v>5747.8589277545607</v>
      </c>
      <c r="C127" s="126">
        <f t="shared" si="14"/>
        <v>-2200.1519751615074</v>
      </c>
      <c r="D127" s="127">
        <f t="shared" si="15"/>
        <v>-3547.7069525930538</v>
      </c>
      <c r="E127" s="30">
        <f t="shared" si="16"/>
        <v>771845.00131786824</v>
      </c>
    </row>
    <row r="128" spans="1:5" ht="31" x14ac:dyDescent="0.35">
      <c r="A128" s="125">
        <v>92</v>
      </c>
      <c r="B128" s="116">
        <f t="shared" si="13"/>
        <v>5747.8589277545607</v>
      </c>
      <c r="C128" s="126">
        <f t="shared" si="14"/>
        <v>-2210.2360050476645</v>
      </c>
      <c r="D128" s="127">
        <f t="shared" si="15"/>
        <v>-3537.6229227068966</v>
      </c>
      <c r="E128" s="30">
        <f t="shared" si="16"/>
        <v>769634.76531282056</v>
      </c>
    </row>
    <row r="129" spans="1:5" ht="31" x14ac:dyDescent="0.35">
      <c r="A129" s="125">
        <v>93</v>
      </c>
      <c r="B129" s="116">
        <f t="shared" si="13"/>
        <v>5747.8589277545607</v>
      </c>
      <c r="C129" s="126">
        <f t="shared" si="14"/>
        <v>-2220.3662534041332</v>
      </c>
      <c r="D129" s="127">
        <f t="shared" si="15"/>
        <v>-3527.4926743504279</v>
      </c>
      <c r="E129" s="30">
        <f t="shared" si="16"/>
        <v>767414.39905941638</v>
      </c>
    </row>
    <row r="130" spans="1:5" ht="31" x14ac:dyDescent="0.35">
      <c r="A130" s="125">
        <v>94</v>
      </c>
      <c r="B130" s="116">
        <f t="shared" si="13"/>
        <v>5747.8589277545607</v>
      </c>
      <c r="C130" s="126">
        <f t="shared" si="14"/>
        <v>-2230.5429320655685</v>
      </c>
      <c r="D130" s="127">
        <f t="shared" si="15"/>
        <v>-3517.3159956889926</v>
      </c>
      <c r="E130" s="30">
        <f t="shared" si="16"/>
        <v>765183.85612735082</v>
      </c>
    </row>
    <row r="131" spans="1:5" ht="31" x14ac:dyDescent="0.35">
      <c r="A131" s="125">
        <v>95</v>
      </c>
      <c r="B131" s="116">
        <f t="shared" si="13"/>
        <v>5747.8589277545607</v>
      </c>
      <c r="C131" s="126">
        <f t="shared" si="14"/>
        <v>-2240.7662538375357</v>
      </c>
      <c r="D131" s="127">
        <f t="shared" si="15"/>
        <v>-3507.092673917025</v>
      </c>
      <c r="E131" s="30">
        <f t="shared" si="16"/>
        <v>762943.08987351332</v>
      </c>
    </row>
    <row r="132" spans="1:5" ht="31" x14ac:dyDescent="0.35">
      <c r="A132" s="125">
        <v>96</v>
      </c>
      <c r="B132" s="116">
        <f t="shared" si="13"/>
        <v>5747.8589277545607</v>
      </c>
      <c r="C132" s="126">
        <f t="shared" si="14"/>
        <v>-2251.0364325009577</v>
      </c>
      <c r="D132" s="127">
        <f t="shared" si="15"/>
        <v>-3496.8224952536034</v>
      </c>
      <c r="E132" s="30">
        <f t="shared" si="16"/>
        <v>760692.05344101239</v>
      </c>
    </row>
    <row r="133" spans="1:5" ht="31" x14ac:dyDescent="0.35">
      <c r="A133" s="125">
        <v>97</v>
      </c>
      <c r="B133" s="116">
        <f t="shared" si="13"/>
        <v>5747.8589277545607</v>
      </c>
      <c r="C133" s="126">
        <f t="shared" si="14"/>
        <v>-2261.353682816587</v>
      </c>
      <c r="D133" s="127">
        <f t="shared" si="15"/>
        <v>-3486.5052449379741</v>
      </c>
      <c r="E133" s="30">
        <f t="shared" si="16"/>
        <v>758430.69975819578</v>
      </c>
    </row>
    <row r="134" spans="1:5" ht="31" x14ac:dyDescent="0.35">
      <c r="A134" s="125">
        <v>98</v>
      </c>
      <c r="B134" s="116">
        <f t="shared" si="13"/>
        <v>5747.8589277545607</v>
      </c>
      <c r="C134" s="126">
        <f t="shared" si="14"/>
        <v>-2271.7182205294962</v>
      </c>
      <c r="D134" s="127">
        <f t="shared" si="15"/>
        <v>-3476.1407072250645</v>
      </c>
      <c r="E134" s="30">
        <f t="shared" si="16"/>
        <v>756158.98153766629</v>
      </c>
    </row>
    <row r="135" spans="1:5" ht="31" x14ac:dyDescent="0.35">
      <c r="A135" s="125">
        <v>99</v>
      </c>
      <c r="B135" s="116">
        <f t="shared" si="13"/>
        <v>5747.8589277545607</v>
      </c>
      <c r="C135" s="126">
        <f t="shared" si="14"/>
        <v>-2282.1302623735901</v>
      </c>
      <c r="D135" s="127">
        <f t="shared" si="15"/>
        <v>-3465.7286653809711</v>
      </c>
      <c r="E135" s="30">
        <f t="shared" si="16"/>
        <v>753876.85127529269</v>
      </c>
    </row>
    <row r="136" spans="1:5" ht="31" x14ac:dyDescent="0.35">
      <c r="A136" s="125">
        <v>100</v>
      </c>
      <c r="B136" s="116">
        <f t="shared" si="13"/>
        <v>5747.8589277545607</v>
      </c>
      <c r="C136" s="126">
        <f t="shared" si="14"/>
        <v>-2292.5900260761359</v>
      </c>
      <c r="D136" s="127">
        <f t="shared" si="15"/>
        <v>-3455.2689016784248</v>
      </c>
      <c r="E136" s="30">
        <f t="shared" si="16"/>
        <v>751584.26124921651</v>
      </c>
    </row>
    <row r="137" spans="1:5" ht="31" x14ac:dyDescent="0.35">
      <c r="A137" s="125">
        <v>101</v>
      </c>
      <c r="B137" s="116">
        <f t="shared" si="13"/>
        <v>5747.8589277545607</v>
      </c>
      <c r="C137" s="126">
        <f t="shared" si="14"/>
        <v>-2303.0977303623181</v>
      </c>
      <c r="D137" s="127">
        <f t="shared" si="15"/>
        <v>-3444.761197392243</v>
      </c>
      <c r="E137" s="30">
        <f t="shared" si="16"/>
        <v>749281.16351885418</v>
      </c>
    </row>
    <row r="138" spans="1:5" ht="31" x14ac:dyDescent="0.35">
      <c r="A138" s="125">
        <v>102</v>
      </c>
      <c r="B138" s="116">
        <f t="shared" si="13"/>
        <v>5747.8589277545607</v>
      </c>
      <c r="C138" s="126">
        <f t="shared" si="14"/>
        <v>-2313.6535949598119</v>
      </c>
      <c r="D138" s="127">
        <f t="shared" si="15"/>
        <v>-3434.2053327947488</v>
      </c>
      <c r="E138" s="30">
        <f t="shared" si="16"/>
        <v>746967.50992389442</v>
      </c>
    </row>
    <row r="139" spans="1:5" ht="31" x14ac:dyDescent="0.35">
      <c r="A139" s="125">
        <v>103</v>
      </c>
      <c r="B139" s="116">
        <f t="shared" si="13"/>
        <v>5747.8589277545607</v>
      </c>
      <c r="C139" s="126">
        <f t="shared" si="14"/>
        <v>-2324.2578406033776</v>
      </c>
      <c r="D139" s="127">
        <f t="shared" si="15"/>
        <v>-3423.6010871511839</v>
      </c>
      <c r="E139" s="30">
        <f t="shared" si="16"/>
        <v>744643.25208329107</v>
      </c>
    </row>
    <row r="140" spans="1:5" ht="31" x14ac:dyDescent="0.35">
      <c r="A140" s="125">
        <v>104</v>
      </c>
      <c r="B140" s="116">
        <f t="shared" si="13"/>
        <v>5747.8589277545607</v>
      </c>
      <c r="C140" s="126">
        <f t="shared" si="14"/>
        <v>-2334.9106890394764</v>
      </c>
      <c r="D140" s="127">
        <f t="shared" si="15"/>
        <v>-3412.9482387150842</v>
      </c>
      <c r="E140" s="30">
        <f t="shared" si="16"/>
        <v>742308.34139425156</v>
      </c>
    </row>
    <row r="141" spans="1:5" ht="31" x14ac:dyDescent="0.35">
      <c r="A141" s="125">
        <v>105</v>
      </c>
      <c r="B141" s="116">
        <f t="shared" si="13"/>
        <v>5747.8589277545607</v>
      </c>
      <c r="C141" s="126">
        <f t="shared" si="14"/>
        <v>-2345.6123630309075</v>
      </c>
      <c r="D141" s="127">
        <f t="shared" si="15"/>
        <v>-3402.2465647236536</v>
      </c>
      <c r="E141" s="30">
        <f t="shared" si="16"/>
        <v>739962.72903122066</v>
      </c>
    </row>
    <row r="142" spans="1:5" ht="31" x14ac:dyDescent="0.35">
      <c r="A142" s="125">
        <v>106</v>
      </c>
      <c r="B142" s="116">
        <f t="shared" si="13"/>
        <v>5747.8589277545607</v>
      </c>
      <c r="C142" s="126">
        <f t="shared" si="14"/>
        <v>-2356.3630863614658</v>
      </c>
      <c r="D142" s="127">
        <f t="shared" si="15"/>
        <v>-3391.4958413930954</v>
      </c>
      <c r="E142" s="30">
        <f t="shared" si="16"/>
        <v>737606.36594485922</v>
      </c>
    </row>
    <row r="143" spans="1:5" ht="31" x14ac:dyDescent="0.35">
      <c r="A143" s="125">
        <v>107</v>
      </c>
      <c r="B143" s="116">
        <f t="shared" si="13"/>
        <v>5747.8589277545607</v>
      </c>
      <c r="C143" s="126">
        <f t="shared" si="14"/>
        <v>-2367.1630838406227</v>
      </c>
      <c r="D143" s="127">
        <f t="shared" si="15"/>
        <v>-3380.6958439139385</v>
      </c>
      <c r="E143" s="30">
        <f t="shared" si="16"/>
        <v>735239.2028610186</v>
      </c>
    </row>
    <row r="144" spans="1:5" ht="31" x14ac:dyDescent="0.35">
      <c r="A144" s="125">
        <v>108</v>
      </c>
      <c r="B144" s="116">
        <f t="shared" si="13"/>
        <v>5747.8589277545607</v>
      </c>
      <c r="C144" s="126">
        <f t="shared" si="14"/>
        <v>-2378.0125813082254</v>
      </c>
      <c r="D144" s="127">
        <f t="shared" si="15"/>
        <v>-3369.8463464463348</v>
      </c>
      <c r="E144" s="30">
        <f t="shared" si="16"/>
        <v>732861.19027971034</v>
      </c>
    </row>
    <row r="145" spans="1:5" ht="31" x14ac:dyDescent="0.35">
      <c r="A145" s="125">
        <v>109</v>
      </c>
      <c r="B145" s="116">
        <f t="shared" si="13"/>
        <v>5747.8589277545607</v>
      </c>
      <c r="C145" s="126">
        <f t="shared" si="14"/>
        <v>-2388.9118056392217</v>
      </c>
      <c r="D145" s="127">
        <f t="shared" si="15"/>
        <v>-3358.9471221153403</v>
      </c>
      <c r="E145" s="30">
        <f t="shared" si="16"/>
        <v>730472.27847407106</v>
      </c>
    </row>
    <row r="146" spans="1:5" ht="31" x14ac:dyDescent="0.35">
      <c r="A146" s="125">
        <v>110</v>
      </c>
      <c r="B146" s="116">
        <f t="shared" si="13"/>
        <v>5747.8589277545607</v>
      </c>
      <c r="C146" s="126">
        <f t="shared" si="14"/>
        <v>-2399.8609847484008</v>
      </c>
      <c r="D146" s="127">
        <f t="shared" si="15"/>
        <v>-3347.9979430061589</v>
      </c>
      <c r="E146" s="30">
        <f t="shared" si="16"/>
        <v>728072.41748932272</v>
      </c>
    </row>
    <row r="147" spans="1:5" ht="31" x14ac:dyDescent="0.35">
      <c r="A147" s="125">
        <v>111</v>
      </c>
      <c r="B147" s="116">
        <f t="shared" si="13"/>
        <v>5747.8589277545607</v>
      </c>
      <c r="C147" s="126">
        <f t="shared" si="14"/>
        <v>-2410.860347595165</v>
      </c>
      <c r="D147" s="127">
        <f t="shared" si="15"/>
        <v>-3336.9985801593971</v>
      </c>
      <c r="E147" s="30">
        <f t="shared" si="16"/>
        <v>725661.55714172754</v>
      </c>
    </row>
    <row r="148" spans="1:5" ht="31" x14ac:dyDescent="0.35">
      <c r="A148" s="125">
        <v>112</v>
      </c>
      <c r="B148" s="116">
        <f t="shared" si="13"/>
        <v>5747.8589277545607</v>
      </c>
      <c r="C148" s="126">
        <f t="shared" si="14"/>
        <v>-2421.9101241883095</v>
      </c>
      <c r="D148" s="127">
        <f t="shared" si="15"/>
        <v>-3325.9488035662516</v>
      </c>
      <c r="E148" s="30">
        <f t="shared" si="16"/>
        <v>723239.64701753925</v>
      </c>
    </row>
    <row r="149" spans="1:5" ht="31" x14ac:dyDescent="0.35">
      <c r="A149" s="125">
        <v>113</v>
      </c>
      <c r="B149" s="116">
        <f t="shared" si="13"/>
        <v>5747.8589277545607</v>
      </c>
      <c r="C149" s="126">
        <f t="shared" si="14"/>
        <v>-2433.0105455908392</v>
      </c>
      <c r="D149" s="127">
        <f t="shared" si="15"/>
        <v>-3314.8483821637228</v>
      </c>
      <c r="E149" s="30">
        <f t="shared" si="16"/>
        <v>720806.63647194835</v>
      </c>
    </row>
    <row r="150" spans="1:5" ht="31" x14ac:dyDescent="0.35">
      <c r="A150" s="125">
        <v>114</v>
      </c>
      <c r="B150" s="116">
        <f t="shared" si="13"/>
        <v>5747.8589277545607</v>
      </c>
      <c r="C150" s="126">
        <f t="shared" si="14"/>
        <v>-2444.1618439247968</v>
      </c>
      <c r="D150" s="127">
        <f t="shared" si="15"/>
        <v>-3303.6970838297643</v>
      </c>
      <c r="E150" s="30">
        <f t="shared" si="16"/>
        <v>718362.47462802357</v>
      </c>
    </row>
    <row r="151" spans="1:5" ht="31" x14ac:dyDescent="0.35">
      <c r="A151" s="125">
        <v>115</v>
      </c>
      <c r="B151" s="116">
        <f t="shared" si="13"/>
        <v>5747.8589277545607</v>
      </c>
      <c r="C151" s="126">
        <f t="shared" si="14"/>
        <v>-2455.3642523761187</v>
      </c>
      <c r="D151" s="127">
        <f t="shared" si="15"/>
        <v>-3292.4946753784425</v>
      </c>
      <c r="E151" s="30">
        <f t="shared" si="16"/>
        <v>715907.11037564743</v>
      </c>
    </row>
    <row r="152" spans="1:5" ht="31" x14ac:dyDescent="0.35">
      <c r="A152" s="125">
        <v>116</v>
      </c>
      <c r="B152" s="116">
        <f t="shared" si="13"/>
        <v>5747.8589277545607</v>
      </c>
      <c r="C152" s="126">
        <f t="shared" si="14"/>
        <v>-2466.6180051995093</v>
      </c>
      <c r="D152" s="127">
        <f t="shared" si="15"/>
        <v>-3281.2409225550518</v>
      </c>
      <c r="E152" s="30">
        <f t="shared" si="16"/>
        <v>713440.49237044796</v>
      </c>
    </row>
    <row r="153" spans="1:5" ht="31" x14ac:dyDescent="0.35">
      <c r="A153" s="125">
        <v>117</v>
      </c>
      <c r="B153" s="116">
        <f t="shared" si="13"/>
        <v>5747.8589277545607</v>
      </c>
      <c r="C153" s="126">
        <f t="shared" si="14"/>
        <v>-2477.9233377233409</v>
      </c>
      <c r="D153" s="127">
        <f t="shared" si="15"/>
        <v>-3269.9355900312207</v>
      </c>
      <c r="E153" s="30">
        <f t="shared" si="16"/>
        <v>710962.5690327246</v>
      </c>
    </row>
    <row r="154" spans="1:5" ht="31" x14ac:dyDescent="0.35">
      <c r="A154" s="125">
        <v>118</v>
      </c>
      <c r="B154" s="116">
        <f t="shared" si="13"/>
        <v>5747.8589277545607</v>
      </c>
      <c r="C154" s="126">
        <f t="shared" si="14"/>
        <v>-2489.2804863545725</v>
      </c>
      <c r="D154" s="127">
        <f t="shared" si="15"/>
        <v>-3258.5784413999882</v>
      </c>
      <c r="E154" s="30">
        <f t="shared" si="16"/>
        <v>708473.28854636999</v>
      </c>
    </row>
    <row r="155" spans="1:5" ht="31" x14ac:dyDescent="0.35">
      <c r="A155" s="125">
        <v>119</v>
      </c>
      <c r="B155" s="116">
        <f t="shared" si="13"/>
        <v>5747.8589277545607</v>
      </c>
      <c r="C155" s="126">
        <f t="shared" si="14"/>
        <v>-2500.6896885836977</v>
      </c>
      <c r="D155" s="127">
        <f t="shared" si="15"/>
        <v>-3247.1692391708634</v>
      </c>
      <c r="E155" s="30">
        <f t="shared" si="16"/>
        <v>705972.59885778627</v>
      </c>
    </row>
    <row r="156" spans="1:5" ht="31" x14ac:dyDescent="0.35">
      <c r="A156" s="125">
        <v>120</v>
      </c>
      <c r="B156" s="116">
        <f t="shared" si="13"/>
        <v>5747.8589277545607</v>
      </c>
      <c r="C156" s="126">
        <f t="shared" si="14"/>
        <v>-2512.1511829897063</v>
      </c>
      <c r="D156" s="127">
        <f t="shared" si="15"/>
        <v>-3235.7077447648549</v>
      </c>
      <c r="E156" s="30">
        <f t="shared" si="16"/>
        <v>703460.44767479657</v>
      </c>
    </row>
    <row r="157" spans="1:5" ht="31" x14ac:dyDescent="0.35">
      <c r="A157" s="125">
        <v>121</v>
      </c>
      <c r="B157" s="116">
        <f t="shared" si="13"/>
        <v>5747.8589277545607</v>
      </c>
      <c r="C157" s="126">
        <f t="shared" si="14"/>
        <v>-2523.6652092450759</v>
      </c>
      <c r="D157" s="127">
        <f t="shared" si="15"/>
        <v>-3224.1937185094853</v>
      </c>
      <c r="E157" s="30">
        <f t="shared" si="16"/>
        <v>700936.78246555151</v>
      </c>
    </row>
    <row r="158" spans="1:5" ht="31" x14ac:dyDescent="0.35">
      <c r="A158" s="125">
        <v>122</v>
      </c>
      <c r="B158" s="116">
        <f t="shared" si="13"/>
        <v>5747.8589277545607</v>
      </c>
      <c r="C158" s="126">
        <f t="shared" si="14"/>
        <v>-2535.2320081207827</v>
      </c>
      <c r="D158" s="127">
        <f t="shared" si="15"/>
        <v>-3212.6269196337785</v>
      </c>
      <c r="E158" s="30">
        <f t="shared" si="16"/>
        <v>698401.55045743077</v>
      </c>
    </row>
    <row r="159" spans="1:5" ht="31" x14ac:dyDescent="0.35">
      <c r="A159" s="125">
        <v>123</v>
      </c>
      <c r="B159" s="116">
        <f t="shared" si="13"/>
        <v>5747.8589277545607</v>
      </c>
      <c r="C159" s="126">
        <f t="shared" si="14"/>
        <v>-2546.8518214913361</v>
      </c>
      <c r="D159" s="127">
        <f t="shared" si="15"/>
        <v>-3201.0071062632251</v>
      </c>
      <c r="E159" s="30">
        <f t="shared" si="16"/>
        <v>695854.69863593939</v>
      </c>
    </row>
    <row r="160" spans="1:5" ht="31" x14ac:dyDescent="0.35">
      <c r="A160" s="125">
        <v>124</v>
      </c>
      <c r="B160" s="116">
        <f t="shared" si="13"/>
        <v>5747.8589277545607</v>
      </c>
      <c r="C160" s="126">
        <f t="shared" si="14"/>
        <v>-2558.5248923398381</v>
      </c>
      <c r="D160" s="127">
        <f t="shared" si="15"/>
        <v>-3189.3340354147231</v>
      </c>
      <c r="E160" s="30">
        <f t="shared" si="16"/>
        <v>693296.17374359956</v>
      </c>
    </row>
    <row r="161" spans="1:5" ht="31" x14ac:dyDescent="0.35">
      <c r="A161" s="125">
        <v>125</v>
      </c>
      <c r="B161" s="116">
        <f t="shared" si="13"/>
        <v>5747.8589277545607</v>
      </c>
      <c r="C161" s="126">
        <f t="shared" si="14"/>
        <v>-2570.2514647630619</v>
      </c>
      <c r="D161" s="127">
        <f t="shared" si="15"/>
        <v>-3177.6074629914992</v>
      </c>
      <c r="E161" s="30">
        <f t="shared" si="16"/>
        <v>690725.92227883649</v>
      </c>
    </row>
    <row r="162" spans="1:5" ht="31" x14ac:dyDescent="0.35">
      <c r="A162" s="125">
        <v>126</v>
      </c>
      <c r="B162" s="116">
        <f t="shared" si="13"/>
        <v>5747.8589277545607</v>
      </c>
      <c r="C162" s="126">
        <f t="shared" si="14"/>
        <v>-2582.0317839765594</v>
      </c>
      <c r="D162" s="127">
        <f t="shared" si="15"/>
        <v>-3165.8271437780018</v>
      </c>
      <c r="E162" s="30">
        <f t="shared" si="16"/>
        <v>688143.89049485989</v>
      </c>
    </row>
    <row r="163" spans="1:5" ht="31" x14ac:dyDescent="0.35">
      <c r="A163" s="125">
        <v>127</v>
      </c>
      <c r="B163" s="116">
        <f t="shared" si="13"/>
        <v>5747.8589277545607</v>
      </c>
      <c r="C163" s="126">
        <f t="shared" si="14"/>
        <v>-2593.8660963197854</v>
      </c>
      <c r="D163" s="127">
        <f t="shared" si="15"/>
        <v>-3153.9928314347758</v>
      </c>
      <c r="E163" s="30">
        <f t="shared" si="16"/>
        <v>685550.02439854015</v>
      </c>
    </row>
    <row r="164" spans="1:5" ht="31" x14ac:dyDescent="0.35">
      <c r="A164" s="125">
        <v>128</v>
      </c>
      <c r="B164" s="116">
        <f t="shared" si="13"/>
        <v>5747.8589277545607</v>
      </c>
      <c r="C164" s="126">
        <f t="shared" si="14"/>
        <v>-2605.754649261251</v>
      </c>
      <c r="D164" s="127">
        <f t="shared" si="15"/>
        <v>-3142.1042784933097</v>
      </c>
      <c r="E164" s="30">
        <f t="shared" si="16"/>
        <v>682944.2697492789</v>
      </c>
    </row>
    <row r="165" spans="1:5" ht="31" x14ac:dyDescent="0.35">
      <c r="A165" s="125">
        <v>129</v>
      </c>
      <c r="B165" s="116">
        <f t="shared" si="13"/>
        <v>5747.8589277545607</v>
      </c>
      <c r="C165" s="126">
        <f t="shared" si="14"/>
        <v>-2617.6976914036991</v>
      </c>
      <c r="D165" s="127">
        <f t="shared" si="15"/>
        <v>-3130.1612363508621</v>
      </c>
      <c r="E165" s="30">
        <f t="shared" si="16"/>
        <v>680326.57205787522</v>
      </c>
    </row>
    <row r="166" spans="1:5" ht="31" x14ac:dyDescent="0.35">
      <c r="A166" s="125">
        <v>130</v>
      </c>
      <c r="B166" s="116">
        <f t="shared" si="13"/>
        <v>5747.8589277545607</v>
      </c>
      <c r="C166" s="126">
        <f t="shared" si="14"/>
        <v>-2629.6954724892985</v>
      </c>
      <c r="D166" s="127">
        <f t="shared" si="15"/>
        <v>-3118.1634552652627</v>
      </c>
      <c r="E166" s="30">
        <f t="shared" si="16"/>
        <v>677696.87658538588</v>
      </c>
    </row>
    <row r="167" spans="1:5" ht="31" x14ac:dyDescent="0.35">
      <c r="A167" s="125">
        <v>131</v>
      </c>
      <c r="B167" s="116">
        <f t="shared" ref="B167:B230" si="17">-PMT($E$31/$E$33,$E$32,$E$30)</f>
        <v>5747.8589277545607</v>
      </c>
      <c r="C167" s="126">
        <f t="shared" ref="C167:C230" si="18">PPMT($E$31/$E$33,A167,$E$32,$E$30)</f>
        <v>-2641.7482434048748</v>
      </c>
      <c r="D167" s="127">
        <f t="shared" ref="D167:D230" si="19">IPMT($E$31/$E$33,A167,$E$32,$E$30)</f>
        <v>-3106.1106843496864</v>
      </c>
      <c r="E167" s="30">
        <f t="shared" ref="E167:E230" si="20">E166+C167</f>
        <v>675055.12834198098</v>
      </c>
    </row>
    <row r="168" spans="1:5" ht="31" x14ac:dyDescent="0.35">
      <c r="A168" s="125">
        <v>132</v>
      </c>
      <c r="B168" s="116">
        <f t="shared" si="17"/>
        <v>5747.8589277545607</v>
      </c>
      <c r="C168" s="126">
        <f t="shared" si="18"/>
        <v>-2653.8562561871472</v>
      </c>
      <c r="D168" s="127">
        <f t="shared" si="19"/>
        <v>-3094.0026715674139</v>
      </c>
      <c r="E168" s="30">
        <f t="shared" si="20"/>
        <v>672401.27208579378</v>
      </c>
    </row>
    <row r="169" spans="1:5" ht="31" x14ac:dyDescent="0.35">
      <c r="A169" s="125">
        <v>133</v>
      </c>
      <c r="B169" s="116">
        <f t="shared" si="17"/>
        <v>5747.8589277545607</v>
      </c>
      <c r="C169" s="126">
        <f t="shared" si="18"/>
        <v>-2666.0197640280048</v>
      </c>
      <c r="D169" s="127">
        <f t="shared" si="19"/>
        <v>-3081.8391637265563</v>
      </c>
      <c r="E169" s="30">
        <f t="shared" si="20"/>
        <v>669735.25232176576</v>
      </c>
    </row>
    <row r="170" spans="1:5" ht="31" x14ac:dyDescent="0.35">
      <c r="A170" s="125">
        <v>134</v>
      </c>
      <c r="B170" s="116">
        <f t="shared" si="17"/>
        <v>5747.8589277545607</v>
      </c>
      <c r="C170" s="126">
        <f t="shared" si="18"/>
        <v>-2678.2390212798</v>
      </c>
      <c r="D170" s="127">
        <f t="shared" si="19"/>
        <v>-3069.6199064747611</v>
      </c>
      <c r="E170" s="30">
        <f t="shared" si="20"/>
        <v>667057.01330048591</v>
      </c>
    </row>
    <row r="171" spans="1:5" ht="31" x14ac:dyDescent="0.35">
      <c r="A171" s="125">
        <v>135</v>
      </c>
      <c r="B171" s="116">
        <f t="shared" si="17"/>
        <v>5747.8589277545607</v>
      </c>
      <c r="C171" s="126">
        <f t="shared" si="18"/>
        <v>-2690.5142834606659</v>
      </c>
      <c r="D171" s="127">
        <f t="shared" si="19"/>
        <v>-3057.3446442938953</v>
      </c>
      <c r="E171" s="30">
        <f t="shared" si="20"/>
        <v>664366.49901702523</v>
      </c>
    </row>
    <row r="172" spans="1:5" ht="31" x14ac:dyDescent="0.35">
      <c r="A172" s="125">
        <v>136</v>
      </c>
      <c r="B172" s="116">
        <f t="shared" si="17"/>
        <v>5747.8589277545607</v>
      </c>
      <c r="C172" s="126">
        <f t="shared" si="18"/>
        <v>-2702.8458072598605</v>
      </c>
      <c r="D172" s="127">
        <f t="shared" si="19"/>
        <v>-3045.0131204947006</v>
      </c>
      <c r="E172" s="30">
        <f t="shared" si="20"/>
        <v>661663.65320976533</v>
      </c>
    </row>
    <row r="173" spans="1:5" ht="31" x14ac:dyDescent="0.35">
      <c r="A173" s="125">
        <v>137</v>
      </c>
      <c r="B173" s="116">
        <f t="shared" si="17"/>
        <v>5747.8589277545607</v>
      </c>
      <c r="C173" s="126">
        <f t="shared" si="18"/>
        <v>-2715.2338505431344</v>
      </c>
      <c r="D173" s="127">
        <f t="shared" si="19"/>
        <v>-3032.6250772114267</v>
      </c>
      <c r="E173" s="30">
        <f t="shared" si="20"/>
        <v>658948.41935922217</v>
      </c>
    </row>
    <row r="174" spans="1:5" ht="31" x14ac:dyDescent="0.35">
      <c r="A174" s="125">
        <v>138</v>
      </c>
      <c r="B174" s="116">
        <f t="shared" si="17"/>
        <v>5747.8589277545607</v>
      </c>
      <c r="C174" s="126">
        <f t="shared" si="18"/>
        <v>-2727.678672358124</v>
      </c>
      <c r="D174" s="127">
        <f t="shared" si="19"/>
        <v>-3020.1802553964371</v>
      </c>
      <c r="E174" s="30">
        <f t="shared" si="20"/>
        <v>656220.74068686401</v>
      </c>
    </row>
    <row r="175" spans="1:5" ht="31" x14ac:dyDescent="0.35">
      <c r="A175" s="125">
        <v>139</v>
      </c>
      <c r="B175" s="116">
        <f t="shared" si="17"/>
        <v>5747.8589277545607</v>
      </c>
      <c r="C175" s="126">
        <f t="shared" si="18"/>
        <v>-2740.1805329397657</v>
      </c>
      <c r="D175" s="127">
        <f t="shared" si="19"/>
        <v>-3007.6783948147954</v>
      </c>
      <c r="E175" s="30">
        <f t="shared" si="20"/>
        <v>653480.56015392428</v>
      </c>
    </row>
    <row r="176" spans="1:5" ht="31" x14ac:dyDescent="0.35">
      <c r="A176" s="125">
        <v>140</v>
      </c>
      <c r="B176" s="116">
        <f t="shared" si="17"/>
        <v>5747.8589277545607</v>
      </c>
      <c r="C176" s="126">
        <f t="shared" si="18"/>
        <v>-2752.7396937157396</v>
      </c>
      <c r="D176" s="127">
        <f t="shared" si="19"/>
        <v>-2995.1192340388225</v>
      </c>
      <c r="E176" s="30">
        <f t="shared" si="20"/>
        <v>650727.82046020858</v>
      </c>
    </row>
    <row r="177" spans="1:5" ht="31" x14ac:dyDescent="0.35">
      <c r="A177" s="125">
        <v>141</v>
      </c>
      <c r="B177" s="116">
        <f t="shared" si="17"/>
        <v>5747.8589277545607</v>
      </c>
      <c r="C177" s="126">
        <f t="shared" si="18"/>
        <v>-2765.3564173119362</v>
      </c>
      <c r="D177" s="127">
        <f t="shared" si="19"/>
        <v>-2982.502510442625</v>
      </c>
      <c r="E177" s="30">
        <f t="shared" si="20"/>
        <v>647962.46404289664</v>
      </c>
    </row>
    <row r="178" spans="1:5" ht="31" x14ac:dyDescent="0.35">
      <c r="A178" s="125">
        <v>142</v>
      </c>
      <c r="B178" s="116">
        <f t="shared" si="17"/>
        <v>5747.8589277545607</v>
      </c>
      <c r="C178" s="126">
        <f t="shared" si="18"/>
        <v>-2778.0309675579501</v>
      </c>
      <c r="D178" s="127">
        <f t="shared" si="19"/>
        <v>-2969.827960196611</v>
      </c>
      <c r="E178" s="30">
        <f t="shared" si="20"/>
        <v>645184.43307533872</v>
      </c>
    </row>
    <row r="179" spans="1:5" ht="31" x14ac:dyDescent="0.35">
      <c r="A179" s="125">
        <v>143</v>
      </c>
      <c r="B179" s="116">
        <f t="shared" si="17"/>
        <v>5747.8589277545607</v>
      </c>
      <c r="C179" s="126">
        <f t="shared" si="18"/>
        <v>-2790.7636094925906</v>
      </c>
      <c r="D179" s="127">
        <f t="shared" si="19"/>
        <v>-2957.0953182619705</v>
      </c>
      <c r="E179" s="30">
        <f t="shared" si="20"/>
        <v>642393.66946584615</v>
      </c>
    </row>
    <row r="180" spans="1:5" ht="31" x14ac:dyDescent="0.35">
      <c r="A180" s="125">
        <v>144</v>
      </c>
      <c r="B180" s="116">
        <f t="shared" si="17"/>
        <v>5747.8589277545607</v>
      </c>
      <c r="C180" s="126">
        <f t="shared" si="18"/>
        <v>-2803.5546093694315</v>
      </c>
      <c r="D180" s="127">
        <f t="shared" si="19"/>
        <v>-2944.3043183851296</v>
      </c>
      <c r="E180" s="30">
        <f t="shared" si="20"/>
        <v>639590.11485647666</v>
      </c>
    </row>
    <row r="181" spans="1:5" ht="31" x14ac:dyDescent="0.35">
      <c r="A181" s="125">
        <v>145</v>
      </c>
      <c r="B181" s="116">
        <f t="shared" si="17"/>
        <v>5747.8589277545607</v>
      </c>
      <c r="C181" s="126">
        <f t="shared" si="18"/>
        <v>-2816.4042346623746</v>
      </c>
      <c r="D181" s="127">
        <f t="shared" si="19"/>
        <v>-2931.4546930921865</v>
      </c>
      <c r="E181" s="30">
        <f t="shared" si="20"/>
        <v>636773.71062181424</v>
      </c>
    </row>
    <row r="182" spans="1:5" ht="31" x14ac:dyDescent="0.35">
      <c r="A182" s="125">
        <v>146</v>
      </c>
      <c r="B182" s="116">
        <f t="shared" si="17"/>
        <v>5747.8589277545607</v>
      </c>
      <c r="C182" s="126">
        <f t="shared" si="18"/>
        <v>-2829.3127540712435</v>
      </c>
      <c r="D182" s="127">
        <f t="shared" si="19"/>
        <v>-2918.5461736833176</v>
      </c>
      <c r="E182" s="30">
        <f t="shared" si="20"/>
        <v>633944.39786774304</v>
      </c>
    </row>
    <row r="183" spans="1:5" ht="31" x14ac:dyDescent="0.35">
      <c r="A183" s="125">
        <v>147</v>
      </c>
      <c r="B183" s="116">
        <f t="shared" si="17"/>
        <v>5747.8589277545607</v>
      </c>
      <c r="C183" s="126">
        <f t="shared" si="18"/>
        <v>-2842.2804375274036</v>
      </c>
      <c r="D183" s="127">
        <f t="shared" si="19"/>
        <v>-2905.5784902271575</v>
      </c>
      <c r="E183" s="30">
        <f t="shared" si="20"/>
        <v>631102.11743021559</v>
      </c>
    </row>
    <row r="184" spans="1:5" ht="31" x14ac:dyDescent="0.35">
      <c r="A184" s="125">
        <v>148</v>
      </c>
      <c r="B184" s="116">
        <f t="shared" si="17"/>
        <v>5747.8589277545607</v>
      </c>
      <c r="C184" s="126">
        <f t="shared" si="18"/>
        <v>-2855.3075561994042</v>
      </c>
      <c r="D184" s="127">
        <f t="shared" si="19"/>
        <v>-2892.5513715551574</v>
      </c>
      <c r="E184" s="30">
        <f t="shared" si="20"/>
        <v>628246.80987401621</v>
      </c>
    </row>
    <row r="185" spans="1:5" ht="31" x14ac:dyDescent="0.35">
      <c r="A185" s="125">
        <v>149</v>
      </c>
      <c r="B185" s="116">
        <f t="shared" si="17"/>
        <v>5747.8589277545607</v>
      </c>
      <c r="C185" s="126">
        <f t="shared" si="18"/>
        <v>-2868.3943824986513</v>
      </c>
      <c r="D185" s="127">
        <f t="shared" si="19"/>
        <v>-2879.4645452559098</v>
      </c>
      <c r="E185" s="30">
        <f t="shared" si="20"/>
        <v>625378.41549151752</v>
      </c>
    </row>
    <row r="186" spans="1:5" ht="31" x14ac:dyDescent="0.35">
      <c r="A186" s="125">
        <v>150</v>
      </c>
      <c r="B186" s="116">
        <f t="shared" si="17"/>
        <v>5747.8589277545607</v>
      </c>
      <c r="C186" s="126">
        <f t="shared" si="18"/>
        <v>-2881.5411900851036</v>
      </c>
      <c r="D186" s="127">
        <f t="shared" si="19"/>
        <v>-2866.3177376694575</v>
      </c>
      <c r="E186" s="30">
        <f t="shared" si="20"/>
        <v>622496.8743014324</v>
      </c>
    </row>
    <row r="187" spans="1:5" ht="31" x14ac:dyDescent="0.35">
      <c r="A187" s="125">
        <v>151</v>
      </c>
      <c r="B187" s="116">
        <f t="shared" si="17"/>
        <v>5747.8589277545607</v>
      </c>
      <c r="C187" s="126">
        <f t="shared" si="18"/>
        <v>-2894.7482538729932</v>
      </c>
      <c r="D187" s="127">
        <f t="shared" si="19"/>
        <v>-2853.110673881567</v>
      </c>
      <c r="E187" s="30">
        <f t="shared" si="20"/>
        <v>619602.12604755943</v>
      </c>
    </row>
    <row r="188" spans="1:5" ht="31" x14ac:dyDescent="0.35">
      <c r="A188" s="125">
        <v>152</v>
      </c>
      <c r="B188" s="116">
        <f t="shared" si="17"/>
        <v>5747.8589277545607</v>
      </c>
      <c r="C188" s="126">
        <f t="shared" si="18"/>
        <v>-2908.0158500365783</v>
      </c>
      <c r="D188" s="127">
        <f t="shared" si="19"/>
        <v>-2839.8430777179829</v>
      </c>
      <c r="E188" s="30">
        <f t="shared" si="20"/>
        <v>616694.11019752291</v>
      </c>
    </row>
    <row r="189" spans="1:5" ht="31" x14ac:dyDescent="0.35">
      <c r="A189" s="125">
        <v>153</v>
      </c>
      <c r="B189" s="116">
        <f t="shared" si="17"/>
        <v>5747.8589277545607</v>
      </c>
      <c r="C189" s="126">
        <f t="shared" si="18"/>
        <v>-2921.3442560159128</v>
      </c>
      <c r="D189" s="127">
        <f t="shared" si="19"/>
        <v>-2826.5146717386488</v>
      </c>
      <c r="E189" s="30">
        <f t="shared" si="20"/>
        <v>613772.76594150695</v>
      </c>
    </row>
    <row r="190" spans="1:5" ht="31" x14ac:dyDescent="0.35">
      <c r="A190" s="125">
        <v>154</v>
      </c>
      <c r="B190" s="116">
        <f t="shared" si="17"/>
        <v>5747.8589277545607</v>
      </c>
      <c r="C190" s="126">
        <f t="shared" si="18"/>
        <v>-2934.7337505226519</v>
      </c>
      <c r="D190" s="127">
        <f t="shared" si="19"/>
        <v>-2813.1251772319092</v>
      </c>
      <c r="E190" s="30">
        <f t="shared" si="20"/>
        <v>610838.03219098435</v>
      </c>
    </row>
    <row r="191" spans="1:5" ht="31" x14ac:dyDescent="0.35">
      <c r="A191" s="125">
        <v>155</v>
      </c>
      <c r="B191" s="116">
        <f t="shared" si="17"/>
        <v>5747.8589277545607</v>
      </c>
      <c r="C191" s="126">
        <f t="shared" si="18"/>
        <v>-2948.1846135458813</v>
      </c>
      <c r="D191" s="127">
        <f t="shared" si="19"/>
        <v>-2799.6743142086798</v>
      </c>
      <c r="E191" s="30">
        <f t="shared" si="20"/>
        <v>607889.84757743846</v>
      </c>
    </row>
    <row r="192" spans="1:5" ht="31" x14ac:dyDescent="0.35">
      <c r="A192" s="125">
        <v>156</v>
      </c>
      <c r="B192" s="116">
        <f t="shared" si="17"/>
        <v>5747.8589277545607</v>
      </c>
      <c r="C192" s="126">
        <f t="shared" si="18"/>
        <v>-2961.6971263579662</v>
      </c>
      <c r="D192" s="127">
        <f t="shared" si="19"/>
        <v>-2786.1618013965945</v>
      </c>
      <c r="E192" s="30">
        <f t="shared" si="20"/>
        <v>604928.15045108052</v>
      </c>
    </row>
    <row r="193" spans="1:5" ht="31" x14ac:dyDescent="0.35">
      <c r="A193" s="125">
        <v>157</v>
      </c>
      <c r="B193" s="116">
        <f t="shared" si="17"/>
        <v>5747.8589277545607</v>
      </c>
      <c r="C193" s="126">
        <f t="shared" si="18"/>
        <v>-2975.2715715204404</v>
      </c>
      <c r="D193" s="127">
        <f t="shared" si="19"/>
        <v>-2772.5873562341212</v>
      </c>
      <c r="E193" s="30">
        <f t="shared" si="20"/>
        <v>601952.87887956004</v>
      </c>
    </row>
    <row r="194" spans="1:5" ht="31" x14ac:dyDescent="0.35">
      <c r="A194" s="125">
        <v>158</v>
      </c>
      <c r="B194" s="116">
        <f t="shared" si="17"/>
        <v>5747.8589277545607</v>
      </c>
      <c r="C194" s="126">
        <f t="shared" si="18"/>
        <v>-2988.908232889909</v>
      </c>
      <c r="D194" s="127">
        <f t="shared" si="19"/>
        <v>-2758.9506948646517</v>
      </c>
      <c r="E194" s="30">
        <f t="shared" si="20"/>
        <v>598963.97064667009</v>
      </c>
    </row>
    <row r="195" spans="1:5" ht="31" x14ac:dyDescent="0.35">
      <c r="A195" s="125">
        <v>159</v>
      </c>
      <c r="B195" s="116">
        <f t="shared" si="17"/>
        <v>5747.8589277545607</v>
      </c>
      <c r="C195" s="126">
        <f t="shared" si="18"/>
        <v>-3002.6073956239879</v>
      </c>
      <c r="D195" s="127">
        <f t="shared" si="19"/>
        <v>-2745.2515321305741</v>
      </c>
      <c r="E195" s="30">
        <f t="shared" si="20"/>
        <v>595961.36325104604</v>
      </c>
    </row>
    <row r="196" spans="1:5" ht="31" x14ac:dyDescent="0.35">
      <c r="A196" s="125">
        <v>160</v>
      </c>
      <c r="B196" s="116">
        <f t="shared" si="17"/>
        <v>5747.8589277545607</v>
      </c>
      <c r="C196" s="126">
        <f t="shared" si="18"/>
        <v>-3016.369346187264</v>
      </c>
      <c r="D196" s="127">
        <f t="shared" si="19"/>
        <v>-2731.4895815672967</v>
      </c>
      <c r="E196" s="30">
        <f t="shared" si="20"/>
        <v>592944.99390485883</v>
      </c>
    </row>
    <row r="197" spans="1:5" ht="31" x14ac:dyDescent="0.35">
      <c r="A197" s="125">
        <v>161</v>
      </c>
      <c r="B197" s="116">
        <f t="shared" si="17"/>
        <v>5747.8589277545607</v>
      </c>
      <c r="C197" s="126">
        <f t="shared" si="18"/>
        <v>-3030.194372357289</v>
      </c>
      <c r="D197" s="127">
        <f t="shared" si="19"/>
        <v>-2717.6645553972717</v>
      </c>
      <c r="E197" s="30">
        <f t="shared" si="20"/>
        <v>589914.79953250149</v>
      </c>
    </row>
    <row r="198" spans="1:5" ht="31" x14ac:dyDescent="0.35">
      <c r="A198" s="125">
        <v>162</v>
      </c>
      <c r="B198" s="116">
        <f t="shared" si="17"/>
        <v>5747.8589277545607</v>
      </c>
      <c r="C198" s="126">
        <f t="shared" si="18"/>
        <v>-3044.0827632305932</v>
      </c>
      <c r="D198" s="127">
        <f t="shared" si="19"/>
        <v>-2703.776164523968</v>
      </c>
      <c r="E198" s="30">
        <f t="shared" si="20"/>
        <v>586870.71676927095</v>
      </c>
    </row>
    <row r="199" spans="1:5" ht="31" x14ac:dyDescent="0.35">
      <c r="A199" s="125">
        <v>163</v>
      </c>
      <c r="B199" s="116">
        <f t="shared" si="17"/>
        <v>5747.8589277545607</v>
      </c>
      <c r="C199" s="126">
        <f t="shared" si="18"/>
        <v>-3058.0348092287345</v>
      </c>
      <c r="D199" s="127">
        <f t="shared" si="19"/>
        <v>-2689.8241185258266</v>
      </c>
      <c r="E199" s="30">
        <f t="shared" si="20"/>
        <v>583812.68196004222</v>
      </c>
    </row>
    <row r="200" spans="1:5" ht="31" x14ac:dyDescent="0.35">
      <c r="A200" s="125">
        <v>164</v>
      </c>
      <c r="B200" s="116">
        <f t="shared" si="17"/>
        <v>5747.8589277545607</v>
      </c>
      <c r="C200" s="126">
        <f t="shared" si="18"/>
        <v>-3072.0508021043656</v>
      </c>
      <c r="D200" s="127">
        <f t="shared" si="19"/>
        <v>-2675.8081256501955</v>
      </c>
      <c r="E200" s="30">
        <f t="shared" si="20"/>
        <v>580740.63115793781</v>
      </c>
    </row>
    <row r="201" spans="1:5" ht="31" x14ac:dyDescent="0.35">
      <c r="A201" s="125">
        <v>165</v>
      </c>
      <c r="B201" s="116">
        <f t="shared" si="17"/>
        <v>5747.8589277545607</v>
      </c>
      <c r="C201" s="126">
        <f t="shared" si="18"/>
        <v>-3086.1310349473433</v>
      </c>
      <c r="D201" s="127">
        <f t="shared" si="19"/>
        <v>-2661.7278928072164</v>
      </c>
      <c r="E201" s="30">
        <f t="shared" si="20"/>
        <v>577654.50012299046</v>
      </c>
    </row>
    <row r="202" spans="1:5" ht="31" x14ac:dyDescent="0.35">
      <c r="A202" s="125">
        <v>166</v>
      </c>
      <c r="B202" s="116">
        <f t="shared" si="17"/>
        <v>5747.8589277545607</v>
      </c>
      <c r="C202" s="126">
        <f t="shared" si="18"/>
        <v>-3100.2758021908526</v>
      </c>
      <c r="D202" s="127">
        <f t="shared" si="19"/>
        <v>-2647.5831255637086</v>
      </c>
      <c r="E202" s="30">
        <f t="shared" si="20"/>
        <v>574554.22432079958</v>
      </c>
    </row>
    <row r="203" spans="1:5" ht="31" x14ac:dyDescent="0.35">
      <c r="A203" s="125">
        <v>167</v>
      </c>
      <c r="B203" s="116">
        <f t="shared" si="17"/>
        <v>5747.8589277545607</v>
      </c>
      <c r="C203" s="126">
        <f t="shared" si="18"/>
        <v>-3114.4853996175602</v>
      </c>
      <c r="D203" s="127">
        <f t="shared" si="19"/>
        <v>-2633.3735281370009</v>
      </c>
      <c r="E203" s="30">
        <f t="shared" si="20"/>
        <v>571439.738921182</v>
      </c>
    </row>
    <row r="204" spans="1:5" ht="31" x14ac:dyDescent="0.35">
      <c r="A204" s="125">
        <v>168</v>
      </c>
      <c r="B204" s="116">
        <f t="shared" si="17"/>
        <v>5747.8589277545607</v>
      </c>
      <c r="C204" s="126">
        <f t="shared" si="18"/>
        <v>-3128.7601243658082</v>
      </c>
      <c r="D204" s="127">
        <f t="shared" si="19"/>
        <v>-2619.0988033887529</v>
      </c>
      <c r="E204" s="30">
        <f t="shared" si="20"/>
        <v>568310.9787968162</v>
      </c>
    </row>
    <row r="205" spans="1:5" ht="31" x14ac:dyDescent="0.35">
      <c r="A205" s="125">
        <v>169</v>
      </c>
      <c r="B205" s="116">
        <f t="shared" si="17"/>
        <v>5747.8589277545607</v>
      </c>
      <c r="C205" s="126">
        <f t="shared" si="18"/>
        <v>-3143.1002749358181</v>
      </c>
      <c r="D205" s="127">
        <f t="shared" si="19"/>
        <v>-2604.758652818743</v>
      </c>
      <c r="E205" s="30">
        <f t="shared" si="20"/>
        <v>565167.87852188037</v>
      </c>
    </row>
    <row r="206" spans="1:5" ht="31" x14ac:dyDescent="0.35">
      <c r="A206" s="125">
        <v>170</v>
      </c>
      <c r="B206" s="116">
        <f t="shared" si="17"/>
        <v>5747.8589277545607</v>
      </c>
      <c r="C206" s="126">
        <f t="shared" si="18"/>
        <v>-3157.5061511959407</v>
      </c>
      <c r="D206" s="127">
        <f t="shared" si="19"/>
        <v>-2590.3527765586205</v>
      </c>
      <c r="E206" s="30">
        <f t="shared" si="20"/>
        <v>562010.3723706844</v>
      </c>
    </row>
    <row r="207" spans="1:5" ht="31" x14ac:dyDescent="0.35">
      <c r="A207" s="125">
        <v>171</v>
      </c>
      <c r="B207" s="116">
        <f t="shared" si="17"/>
        <v>5747.8589277545607</v>
      </c>
      <c r="C207" s="126">
        <f t="shared" si="18"/>
        <v>-3171.9780543889215</v>
      </c>
      <c r="D207" s="127">
        <f t="shared" si="19"/>
        <v>-2575.8808733656397</v>
      </c>
      <c r="E207" s="30">
        <f t="shared" si="20"/>
        <v>558838.39431629551</v>
      </c>
    </row>
    <row r="208" spans="1:5" ht="31" x14ac:dyDescent="0.35">
      <c r="A208" s="125">
        <v>172</v>
      </c>
      <c r="B208" s="116">
        <f t="shared" si="17"/>
        <v>5747.8589277545607</v>
      </c>
      <c r="C208" s="126">
        <f t="shared" si="18"/>
        <v>-3186.5162871382045</v>
      </c>
      <c r="D208" s="127">
        <f t="shared" si="19"/>
        <v>-2561.3426406163571</v>
      </c>
      <c r="E208" s="30">
        <f t="shared" si="20"/>
        <v>555651.87802915729</v>
      </c>
    </row>
    <row r="209" spans="1:5" ht="31" x14ac:dyDescent="0.35">
      <c r="A209" s="125">
        <v>173</v>
      </c>
      <c r="B209" s="116">
        <f t="shared" si="17"/>
        <v>5747.8589277545607</v>
      </c>
      <c r="C209" s="126">
        <f t="shared" si="18"/>
        <v>-3201.121153454254</v>
      </c>
      <c r="D209" s="127">
        <f t="shared" si="19"/>
        <v>-2546.7377743003071</v>
      </c>
      <c r="E209" s="30">
        <f t="shared" si="20"/>
        <v>552450.75687570299</v>
      </c>
    </row>
    <row r="210" spans="1:5" ht="31" x14ac:dyDescent="0.35">
      <c r="A210" s="125">
        <v>174</v>
      </c>
      <c r="B210" s="116">
        <f t="shared" si="17"/>
        <v>5747.8589277545607</v>
      </c>
      <c r="C210" s="126">
        <f t="shared" si="18"/>
        <v>-3215.7929587409194</v>
      </c>
      <c r="D210" s="127">
        <f t="shared" si="19"/>
        <v>-2532.0659690136413</v>
      </c>
      <c r="E210" s="30">
        <f t="shared" si="20"/>
        <v>549234.96391696204</v>
      </c>
    </row>
    <row r="211" spans="1:5" ht="31" x14ac:dyDescent="0.35">
      <c r="A211" s="125">
        <v>175</v>
      </c>
      <c r="B211" s="116">
        <f t="shared" si="17"/>
        <v>5747.8589277545607</v>
      </c>
      <c r="C211" s="126">
        <f t="shared" si="18"/>
        <v>-3230.532009801816</v>
      </c>
      <c r="D211" s="127">
        <f t="shared" si="19"/>
        <v>-2517.326917952746</v>
      </c>
      <c r="E211" s="30">
        <f t="shared" si="20"/>
        <v>546004.43190716021</v>
      </c>
    </row>
    <row r="212" spans="1:5" ht="31" x14ac:dyDescent="0.35">
      <c r="A212" s="125">
        <v>176</v>
      </c>
      <c r="B212" s="116">
        <f t="shared" si="17"/>
        <v>5747.8589277545607</v>
      </c>
      <c r="C212" s="126">
        <f t="shared" si="18"/>
        <v>-3245.3386148467403</v>
      </c>
      <c r="D212" s="127">
        <f t="shared" si="19"/>
        <v>-2502.5203129078209</v>
      </c>
      <c r="E212" s="30">
        <f t="shared" si="20"/>
        <v>542759.09329231351</v>
      </c>
    </row>
    <row r="213" spans="1:5" ht="31" x14ac:dyDescent="0.35">
      <c r="A213" s="125">
        <v>177</v>
      </c>
      <c r="B213" s="116">
        <f t="shared" si="17"/>
        <v>5747.8589277545607</v>
      </c>
      <c r="C213" s="126">
        <f t="shared" si="18"/>
        <v>-3260.2130834981208</v>
      </c>
      <c r="D213" s="127">
        <f t="shared" si="19"/>
        <v>-2487.6458442564394</v>
      </c>
      <c r="E213" s="30">
        <f t="shared" si="20"/>
        <v>539498.88020881545</v>
      </c>
    </row>
    <row r="214" spans="1:5" ht="31" x14ac:dyDescent="0.35">
      <c r="A214" s="125">
        <v>178</v>
      </c>
      <c r="B214" s="116">
        <f t="shared" si="17"/>
        <v>5747.8589277545607</v>
      </c>
      <c r="C214" s="126">
        <f t="shared" si="18"/>
        <v>-3275.1557267974877</v>
      </c>
      <c r="D214" s="127">
        <f t="shared" si="19"/>
        <v>-2472.7032009570735</v>
      </c>
      <c r="E214" s="30">
        <f t="shared" si="20"/>
        <v>536223.72448201792</v>
      </c>
    </row>
    <row r="215" spans="1:5" ht="31" x14ac:dyDescent="0.35">
      <c r="A215" s="125">
        <v>179</v>
      </c>
      <c r="B215" s="116">
        <f t="shared" si="17"/>
        <v>5747.8589277545607</v>
      </c>
      <c r="C215" s="126">
        <f t="shared" si="18"/>
        <v>-3290.1668572119765</v>
      </c>
      <c r="D215" s="127">
        <f t="shared" si="19"/>
        <v>-2457.6920705425846</v>
      </c>
      <c r="E215" s="30">
        <f t="shared" si="20"/>
        <v>532933.55762480595</v>
      </c>
    </row>
    <row r="216" spans="1:5" ht="31" x14ac:dyDescent="0.35">
      <c r="A216" s="125">
        <v>180</v>
      </c>
      <c r="B216" s="116">
        <f t="shared" si="17"/>
        <v>5747.8589277545607</v>
      </c>
      <c r="C216" s="126">
        <f t="shared" si="18"/>
        <v>-3305.246788640864</v>
      </c>
      <c r="D216" s="127">
        <f t="shared" si="19"/>
        <v>-2442.6121391136967</v>
      </c>
      <c r="E216" s="30">
        <f t="shared" si="20"/>
        <v>529628.3108361651</v>
      </c>
    </row>
    <row r="217" spans="1:5" ht="31" x14ac:dyDescent="0.35">
      <c r="A217" s="125">
        <v>181</v>
      </c>
      <c r="B217" s="116">
        <f t="shared" si="17"/>
        <v>5747.8589277545607</v>
      </c>
      <c r="C217" s="126">
        <f t="shared" si="18"/>
        <v>-3320.3958364221353</v>
      </c>
      <c r="D217" s="127">
        <f t="shared" si="19"/>
        <v>-2427.4630913324258</v>
      </c>
      <c r="E217" s="30">
        <f t="shared" si="20"/>
        <v>526307.91499974299</v>
      </c>
    </row>
    <row r="218" spans="1:5" ht="31" x14ac:dyDescent="0.35">
      <c r="A218" s="125">
        <v>182</v>
      </c>
      <c r="B218" s="116">
        <f t="shared" si="17"/>
        <v>5747.8589277545607</v>
      </c>
      <c r="C218" s="126">
        <f t="shared" si="18"/>
        <v>-3335.6143173390697</v>
      </c>
      <c r="D218" s="127">
        <f t="shared" si="19"/>
        <v>-2412.2446104154915</v>
      </c>
      <c r="E218" s="30">
        <f t="shared" si="20"/>
        <v>522972.3006824039</v>
      </c>
    </row>
    <row r="219" spans="1:5" ht="31" x14ac:dyDescent="0.35">
      <c r="A219" s="125">
        <v>183</v>
      </c>
      <c r="B219" s="116">
        <f t="shared" si="17"/>
        <v>5747.8589277545607</v>
      </c>
      <c r="C219" s="126">
        <f t="shared" si="18"/>
        <v>-3350.9025496268741</v>
      </c>
      <c r="D219" s="127">
        <f t="shared" si="19"/>
        <v>-2396.9563781276879</v>
      </c>
      <c r="E219" s="30">
        <f t="shared" si="20"/>
        <v>519621.39813277702</v>
      </c>
    </row>
    <row r="220" spans="1:5" ht="31" x14ac:dyDescent="0.35">
      <c r="A220" s="125">
        <v>184</v>
      </c>
      <c r="B220" s="116">
        <f t="shared" si="17"/>
        <v>5747.8589277545607</v>
      </c>
      <c r="C220" s="126">
        <f t="shared" si="18"/>
        <v>-3366.2608529793301</v>
      </c>
      <c r="D220" s="127">
        <f t="shared" si="19"/>
        <v>-2381.5980747752305</v>
      </c>
      <c r="E220" s="30">
        <f t="shared" si="20"/>
        <v>516255.13727979769</v>
      </c>
    </row>
    <row r="221" spans="1:5" ht="31" x14ac:dyDescent="0.35">
      <c r="A221" s="125">
        <v>185</v>
      </c>
      <c r="B221" s="116">
        <f t="shared" si="17"/>
        <v>5747.8589277545607</v>
      </c>
      <c r="C221" s="126">
        <f t="shared" si="18"/>
        <v>-3381.6895485554855</v>
      </c>
      <c r="D221" s="127">
        <f t="shared" si="19"/>
        <v>-2366.1693791990751</v>
      </c>
      <c r="E221" s="30">
        <f t="shared" si="20"/>
        <v>512873.44773124222</v>
      </c>
    </row>
    <row r="222" spans="1:5" ht="31" x14ac:dyDescent="0.35">
      <c r="A222" s="125">
        <v>186</v>
      </c>
      <c r="B222" s="116">
        <f t="shared" si="17"/>
        <v>5747.8589277545607</v>
      </c>
      <c r="C222" s="126">
        <f t="shared" si="18"/>
        <v>-3397.1889589863654</v>
      </c>
      <c r="D222" s="127">
        <f t="shared" si="19"/>
        <v>-2350.6699687681962</v>
      </c>
      <c r="E222" s="30">
        <f t="shared" si="20"/>
        <v>509476.25877225585</v>
      </c>
    </row>
    <row r="223" spans="1:5" ht="31" x14ac:dyDescent="0.35">
      <c r="A223" s="125">
        <v>187</v>
      </c>
      <c r="B223" s="116">
        <f t="shared" si="17"/>
        <v>5747.8589277545607</v>
      </c>
      <c r="C223" s="126">
        <f t="shared" si="18"/>
        <v>-3412.7594083817189</v>
      </c>
      <c r="D223" s="127">
        <f t="shared" si="19"/>
        <v>-2335.0995193728422</v>
      </c>
      <c r="E223" s="30">
        <f t="shared" si="20"/>
        <v>506063.49936387414</v>
      </c>
    </row>
    <row r="224" spans="1:5" ht="31" x14ac:dyDescent="0.35">
      <c r="A224" s="125">
        <v>188</v>
      </c>
      <c r="B224" s="116">
        <f t="shared" si="17"/>
        <v>5747.8589277545607</v>
      </c>
      <c r="C224" s="126">
        <f t="shared" si="18"/>
        <v>-3428.4012223368022</v>
      </c>
      <c r="D224" s="127">
        <f t="shared" si="19"/>
        <v>-2319.4577054177594</v>
      </c>
      <c r="E224" s="30">
        <f t="shared" si="20"/>
        <v>502635.09814153734</v>
      </c>
    </row>
    <row r="225" spans="1:5" ht="31" x14ac:dyDescent="0.35">
      <c r="A225" s="125">
        <v>189</v>
      </c>
      <c r="B225" s="116">
        <f t="shared" si="17"/>
        <v>5747.8589277545607</v>
      </c>
      <c r="C225" s="126">
        <f t="shared" si="18"/>
        <v>-3444.1147279391794</v>
      </c>
      <c r="D225" s="127">
        <f t="shared" si="19"/>
        <v>-2303.7441998153822</v>
      </c>
      <c r="E225" s="30">
        <f t="shared" si="20"/>
        <v>499190.98341359815</v>
      </c>
    </row>
    <row r="226" spans="1:5" ht="31" x14ac:dyDescent="0.35">
      <c r="A226" s="125">
        <v>190</v>
      </c>
      <c r="B226" s="116">
        <f t="shared" si="17"/>
        <v>5747.8589277545607</v>
      </c>
      <c r="C226" s="126">
        <f t="shared" si="18"/>
        <v>-3459.9002537755669</v>
      </c>
      <c r="D226" s="127">
        <f t="shared" si="19"/>
        <v>-2287.9586739789943</v>
      </c>
      <c r="E226" s="30">
        <f t="shared" si="20"/>
        <v>495731.08315982256</v>
      </c>
    </row>
    <row r="227" spans="1:5" ht="31" x14ac:dyDescent="0.35">
      <c r="A227" s="125">
        <v>191</v>
      </c>
      <c r="B227" s="116">
        <f t="shared" si="17"/>
        <v>5747.8589277545607</v>
      </c>
      <c r="C227" s="126">
        <f t="shared" si="18"/>
        <v>-3475.7581299387052</v>
      </c>
      <c r="D227" s="127">
        <f t="shared" si="19"/>
        <v>-2272.1007978158559</v>
      </c>
      <c r="E227" s="30">
        <f t="shared" si="20"/>
        <v>492255.32502988388</v>
      </c>
    </row>
    <row r="228" spans="1:5" ht="31" x14ac:dyDescent="0.35">
      <c r="A228" s="125">
        <v>192</v>
      </c>
      <c r="B228" s="116">
        <f t="shared" si="17"/>
        <v>5747.8589277545607</v>
      </c>
      <c r="C228" s="126">
        <f t="shared" si="18"/>
        <v>-3491.6886880342577</v>
      </c>
      <c r="D228" s="127">
        <f t="shared" si="19"/>
        <v>-2256.1702397203039</v>
      </c>
      <c r="E228" s="30">
        <f t="shared" si="20"/>
        <v>488763.63634184963</v>
      </c>
    </row>
    <row r="229" spans="1:5" ht="31" x14ac:dyDescent="0.35">
      <c r="A229" s="125">
        <v>193</v>
      </c>
      <c r="B229" s="116">
        <f t="shared" si="17"/>
        <v>5747.8589277545607</v>
      </c>
      <c r="C229" s="126">
        <f t="shared" si="18"/>
        <v>-3507.6922611877476</v>
      </c>
      <c r="D229" s="127">
        <f t="shared" si="19"/>
        <v>-2240.1666665668131</v>
      </c>
      <c r="E229" s="30">
        <f t="shared" si="20"/>
        <v>485255.94408066187</v>
      </c>
    </row>
    <row r="230" spans="1:5" ht="31" x14ac:dyDescent="0.35">
      <c r="A230" s="125">
        <v>194</v>
      </c>
      <c r="B230" s="116">
        <f t="shared" si="17"/>
        <v>5747.8589277545607</v>
      </c>
      <c r="C230" s="126">
        <f t="shared" si="18"/>
        <v>-3523.7691840515249</v>
      </c>
      <c r="D230" s="127">
        <f t="shared" si="19"/>
        <v>-2224.0897437030358</v>
      </c>
      <c r="E230" s="30">
        <f t="shared" si="20"/>
        <v>481732.17489661032</v>
      </c>
    </row>
    <row r="231" spans="1:5" ht="31" x14ac:dyDescent="0.35">
      <c r="A231" s="125">
        <v>195</v>
      </c>
      <c r="B231" s="116">
        <f t="shared" ref="B231:B294" si="21">-PMT($E$31/$E$33,$E$32,$E$30)</f>
        <v>5747.8589277545607</v>
      </c>
      <c r="C231" s="126">
        <f t="shared" ref="C231:C294" si="22">PPMT($E$31/$E$33,A231,$E$32,$E$30)</f>
        <v>-3539.919792811761</v>
      </c>
      <c r="D231" s="127">
        <f t="shared" ref="D231:D294" si="23">IPMT($E$31/$E$33,A231,$E$32,$E$30)</f>
        <v>-2207.9391349428001</v>
      </c>
      <c r="E231" s="30">
        <f t="shared" ref="E231:E294" si="24">E230+C231</f>
        <v>478192.25510379858</v>
      </c>
    </row>
    <row r="232" spans="1:5" ht="31" x14ac:dyDescent="0.35">
      <c r="A232" s="125">
        <v>196</v>
      </c>
      <c r="B232" s="116">
        <f t="shared" si="21"/>
        <v>5747.8589277545607</v>
      </c>
      <c r="C232" s="126">
        <f t="shared" si="22"/>
        <v>-3556.1444251954813</v>
      </c>
      <c r="D232" s="127">
        <f t="shared" si="23"/>
        <v>-2191.7145025590794</v>
      </c>
      <c r="E232" s="30">
        <f t="shared" si="24"/>
        <v>474636.11067860312</v>
      </c>
    </row>
    <row r="233" spans="1:5" ht="31" x14ac:dyDescent="0.35">
      <c r="A233" s="125">
        <v>197</v>
      </c>
      <c r="B233" s="116">
        <f t="shared" si="21"/>
        <v>5747.8589277545607</v>
      </c>
      <c r="C233" s="126">
        <f t="shared" si="22"/>
        <v>-3572.4434204776276</v>
      </c>
      <c r="D233" s="127">
        <f t="shared" si="23"/>
        <v>-2175.4155072769336</v>
      </c>
      <c r="E233" s="30">
        <f t="shared" si="24"/>
        <v>471063.6672581255</v>
      </c>
    </row>
    <row r="234" spans="1:5" ht="31" x14ac:dyDescent="0.35">
      <c r="A234" s="125">
        <v>198</v>
      </c>
      <c r="B234" s="116">
        <f t="shared" si="21"/>
        <v>5747.8589277545607</v>
      </c>
      <c r="C234" s="126">
        <f t="shared" si="22"/>
        <v>-3588.8171194881497</v>
      </c>
      <c r="D234" s="127">
        <f t="shared" si="23"/>
        <v>-2159.041808266411</v>
      </c>
      <c r="E234" s="30">
        <f t="shared" si="24"/>
        <v>467474.85013863735</v>
      </c>
    </row>
    <row r="235" spans="1:5" ht="31" x14ac:dyDescent="0.35">
      <c r="A235" s="125">
        <v>199</v>
      </c>
      <c r="B235" s="116">
        <f t="shared" si="21"/>
        <v>5747.8589277545607</v>
      </c>
      <c r="C235" s="126">
        <f t="shared" si="22"/>
        <v>-3605.2658646191371</v>
      </c>
      <c r="D235" s="127">
        <f t="shared" si="23"/>
        <v>-2142.593063135424</v>
      </c>
      <c r="E235" s="30">
        <f t="shared" si="24"/>
        <v>463869.58427401824</v>
      </c>
    </row>
    <row r="236" spans="1:5" ht="31" x14ac:dyDescent="0.35">
      <c r="A236" s="125">
        <v>200</v>
      </c>
      <c r="B236" s="116">
        <f t="shared" si="21"/>
        <v>5747.8589277545607</v>
      </c>
      <c r="C236" s="126">
        <f t="shared" si="22"/>
        <v>-3621.7899998319749</v>
      </c>
      <c r="D236" s="127">
        <f t="shared" si="23"/>
        <v>-2126.0689279225862</v>
      </c>
      <c r="E236" s="30">
        <f t="shared" si="24"/>
        <v>460247.79427418625</v>
      </c>
    </row>
    <row r="237" spans="1:5" ht="31" x14ac:dyDescent="0.35">
      <c r="A237" s="125">
        <v>201</v>
      </c>
      <c r="B237" s="116">
        <f t="shared" si="21"/>
        <v>5747.8589277545607</v>
      </c>
      <c r="C237" s="126">
        <f t="shared" si="22"/>
        <v>-3638.3898706645382</v>
      </c>
      <c r="D237" s="127">
        <f t="shared" si="23"/>
        <v>-2109.4690570900229</v>
      </c>
      <c r="E237" s="30">
        <f t="shared" si="24"/>
        <v>456609.40440352174</v>
      </c>
    </row>
    <row r="238" spans="1:5" ht="31" x14ac:dyDescent="0.35">
      <c r="A238" s="125">
        <v>202</v>
      </c>
      <c r="B238" s="116">
        <f t="shared" si="21"/>
        <v>5747.8589277545607</v>
      </c>
      <c r="C238" s="126">
        <f t="shared" si="22"/>
        <v>-3655.0658242384175</v>
      </c>
      <c r="D238" s="127">
        <f t="shared" si="23"/>
        <v>-2092.7931035161437</v>
      </c>
      <c r="E238" s="30">
        <f t="shared" si="24"/>
        <v>452954.33857928333</v>
      </c>
    </row>
    <row r="239" spans="1:5" ht="31" x14ac:dyDescent="0.35">
      <c r="A239" s="125">
        <v>203</v>
      </c>
      <c r="B239" s="116">
        <f t="shared" si="21"/>
        <v>5747.8589277545607</v>
      </c>
      <c r="C239" s="126">
        <f t="shared" si="22"/>
        <v>-3671.8182092661773</v>
      </c>
      <c r="D239" s="127">
        <f t="shared" si="23"/>
        <v>-2076.0407184883838</v>
      </c>
      <c r="E239" s="30">
        <f t="shared" si="24"/>
        <v>449282.52037001716</v>
      </c>
    </row>
    <row r="240" spans="1:5" ht="31" x14ac:dyDescent="0.35">
      <c r="A240" s="125">
        <v>204</v>
      </c>
      <c r="B240" s="116">
        <f t="shared" si="21"/>
        <v>5747.8589277545607</v>
      </c>
      <c r="C240" s="126">
        <f t="shared" si="22"/>
        <v>-3688.6473760586468</v>
      </c>
      <c r="D240" s="127">
        <f t="shared" si="23"/>
        <v>-2059.2115516959143</v>
      </c>
      <c r="E240" s="30">
        <f t="shared" si="24"/>
        <v>445593.87299395853</v>
      </c>
    </row>
    <row r="241" spans="1:5" ht="31" x14ac:dyDescent="0.35">
      <c r="A241" s="125">
        <v>205</v>
      </c>
      <c r="B241" s="116">
        <f t="shared" si="21"/>
        <v>5747.8589277545607</v>
      </c>
      <c r="C241" s="126">
        <f t="shared" si="22"/>
        <v>-3705.5536765322495</v>
      </c>
      <c r="D241" s="127">
        <f t="shared" si="23"/>
        <v>-2042.3052512223121</v>
      </c>
      <c r="E241" s="30">
        <f t="shared" si="24"/>
        <v>441888.3193174263</v>
      </c>
    </row>
    <row r="242" spans="1:5" ht="31" x14ac:dyDescent="0.35">
      <c r="A242" s="125">
        <v>206</v>
      </c>
      <c r="B242" s="116">
        <f t="shared" si="21"/>
        <v>5747.8589277545607</v>
      </c>
      <c r="C242" s="126">
        <f t="shared" si="22"/>
        <v>-3722.5374642163551</v>
      </c>
      <c r="D242" s="127">
        <f t="shared" si="23"/>
        <v>-2025.321463538206</v>
      </c>
      <c r="E242" s="30">
        <f t="shared" si="24"/>
        <v>438165.78185320995</v>
      </c>
    </row>
    <row r="243" spans="1:5" ht="31" x14ac:dyDescent="0.35">
      <c r="A243" s="125">
        <v>207</v>
      </c>
      <c r="B243" s="116">
        <f t="shared" si="21"/>
        <v>5747.8589277545607</v>
      </c>
      <c r="C243" s="126">
        <f t="shared" si="22"/>
        <v>-3739.59909426068</v>
      </c>
      <c r="D243" s="127">
        <f t="shared" si="23"/>
        <v>-2008.2598334938814</v>
      </c>
      <c r="E243" s="30">
        <f t="shared" si="24"/>
        <v>434426.18275894929</v>
      </c>
    </row>
    <row r="244" spans="1:5" ht="31" x14ac:dyDescent="0.35">
      <c r="A244" s="125">
        <v>208</v>
      </c>
      <c r="B244" s="116">
        <f t="shared" si="21"/>
        <v>5747.8589277545607</v>
      </c>
      <c r="C244" s="126">
        <f t="shared" si="22"/>
        <v>-3756.7389234427083</v>
      </c>
      <c r="D244" s="127">
        <f t="shared" si="23"/>
        <v>-1991.1200043118531</v>
      </c>
      <c r="E244" s="30">
        <f t="shared" si="24"/>
        <v>430669.44383550656</v>
      </c>
    </row>
    <row r="245" spans="1:5" ht="31" x14ac:dyDescent="0.35">
      <c r="A245" s="125">
        <v>209</v>
      </c>
      <c r="B245" s="116">
        <f t="shared" si="21"/>
        <v>5747.8589277545607</v>
      </c>
      <c r="C245" s="126">
        <f t="shared" si="22"/>
        <v>-3773.9573101751539</v>
      </c>
      <c r="D245" s="127">
        <f t="shared" si="23"/>
        <v>-1973.9016175794072</v>
      </c>
      <c r="E245" s="30">
        <f t="shared" si="24"/>
        <v>426895.48652533139</v>
      </c>
    </row>
    <row r="246" spans="1:5" ht="31" x14ac:dyDescent="0.35">
      <c r="A246" s="125">
        <v>210</v>
      </c>
      <c r="B246" s="116">
        <f t="shared" si="21"/>
        <v>5747.8589277545607</v>
      </c>
      <c r="C246" s="126">
        <f t="shared" si="22"/>
        <v>-3791.254614513457</v>
      </c>
      <c r="D246" s="127">
        <f t="shared" si="23"/>
        <v>-1956.6043132411044</v>
      </c>
      <c r="E246" s="30">
        <f t="shared" si="24"/>
        <v>423104.23191081791</v>
      </c>
    </row>
    <row r="247" spans="1:5" ht="31" x14ac:dyDescent="0.35">
      <c r="A247" s="125">
        <v>211</v>
      </c>
      <c r="B247" s="116">
        <f t="shared" si="21"/>
        <v>5747.8589277545607</v>
      </c>
      <c r="C247" s="126">
        <f t="shared" si="22"/>
        <v>-3808.6311981633103</v>
      </c>
      <c r="D247" s="127">
        <f t="shared" si="23"/>
        <v>-1939.2277295912509</v>
      </c>
      <c r="E247" s="30">
        <f t="shared" si="24"/>
        <v>419295.60071265459</v>
      </c>
    </row>
    <row r="248" spans="1:5" ht="31" x14ac:dyDescent="0.35">
      <c r="A248" s="125">
        <v>212</v>
      </c>
      <c r="B248" s="116">
        <f t="shared" si="21"/>
        <v>5747.8589277545607</v>
      </c>
      <c r="C248" s="126">
        <f t="shared" si="22"/>
        <v>-3826.0874244882252</v>
      </c>
      <c r="D248" s="127">
        <f t="shared" si="23"/>
        <v>-1921.7715032663359</v>
      </c>
      <c r="E248" s="30">
        <f t="shared" si="24"/>
        <v>415469.51328816637</v>
      </c>
    </row>
    <row r="249" spans="1:5" ht="31" x14ac:dyDescent="0.35">
      <c r="A249" s="125">
        <v>213</v>
      </c>
      <c r="B249" s="116">
        <f t="shared" si="21"/>
        <v>5747.8589277545607</v>
      </c>
      <c r="C249" s="126">
        <f t="shared" si="22"/>
        <v>-3843.6236585171296</v>
      </c>
      <c r="D249" s="127">
        <f t="shared" si="23"/>
        <v>-1904.2352692374313</v>
      </c>
      <c r="E249" s="30">
        <f t="shared" si="24"/>
        <v>411625.88962964923</v>
      </c>
    </row>
    <row r="250" spans="1:5" ht="31" x14ac:dyDescent="0.35">
      <c r="A250" s="125">
        <v>214</v>
      </c>
      <c r="B250" s="116">
        <f t="shared" si="21"/>
        <v>5747.8589277545607</v>
      </c>
      <c r="C250" s="126">
        <f t="shared" si="22"/>
        <v>-3861.2402669520002</v>
      </c>
      <c r="D250" s="127">
        <f t="shared" si="23"/>
        <v>-1886.6186608025612</v>
      </c>
      <c r="E250" s="30">
        <f t="shared" si="24"/>
        <v>407764.64936269721</v>
      </c>
    </row>
    <row r="251" spans="1:5" ht="31" x14ac:dyDescent="0.35">
      <c r="A251" s="125">
        <v>215</v>
      </c>
      <c r="B251" s="116">
        <f t="shared" si="21"/>
        <v>5747.8589277545607</v>
      </c>
      <c r="C251" s="126">
        <f t="shared" si="22"/>
        <v>-3878.9376181755297</v>
      </c>
      <c r="D251" s="127">
        <f t="shared" si="23"/>
        <v>-1868.921309579031</v>
      </c>
      <c r="E251" s="30">
        <f t="shared" si="24"/>
        <v>403885.71174452169</v>
      </c>
    </row>
    <row r="252" spans="1:5" ht="31" x14ac:dyDescent="0.35">
      <c r="A252" s="125">
        <v>216</v>
      </c>
      <c r="B252" s="116">
        <f t="shared" si="21"/>
        <v>5747.8589277545607</v>
      </c>
      <c r="C252" s="126">
        <f t="shared" si="22"/>
        <v>-3896.7160822588344</v>
      </c>
      <c r="D252" s="127">
        <f t="shared" si="23"/>
        <v>-1851.1428454957268</v>
      </c>
      <c r="E252" s="30">
        <f t="shared" si="24"/>
        <v>399988.99566226284</v>
      </c>
    </row>
    <row r="253" spans="1:5" ht="31" x14ac:dyDescent="0.35">
      <c r="A253" s="125">
        <v>217</v>
      </c>
      <c r="B253" s="116">
        <f t="shared" si="21"/>
        <v>5747.8589277545607</v>
      </c>
      <c r="C253" s="126">
        <f t="shared" si="22"/>
        <v>-3914.5760309691873</v>
      </c>
      <c r="D253" s="127">
        <f t="shared" si="23"/>
        <v>-1833.2828967853739</v>
      </c>
      <c r="E253" s="30">
        <f t="shared" si="24"/>
        <v>396074.41963129363</v>
      </c>
    </row>
    <row r="254" spans="1:5" ht="31" x14ac:dyDescent="0.35">
      <c r="A254" s="125">
        <v>218</v>
      </c>
      <c r="B254" s="116">
        <f t="shared" si="21"/>
        <v>5747.8589277545607</v>
      </c>
      <c r="C254" s="126">
        <f t="shared" si="22"/>
        <v>-3932.5178377777961</v>
      </c>
      <c r="D254" s="127">
        <f t="shared" si="23"/>
        <v>-1815.3410899767648</v>
      </c>
      <c r="E254" s="30">
        <f t="shared" si="24"/>
        <v>392141.90179351583</v>
      </c>
    </row>
    <row r="255" spans="1:5" ht="31" x14ac:dyDescent="0.35">
      <c r="A255" s="125">
        <v>219</v>
      </c>
      <c r="B255" s="116">
        <f t="shared" si="21"/>
        <v>5747.8589277545607</v>
      </c>
      <c r="C255" s="126">
        <f t="shared" si="22"/>
        <v>-3950.5418778676112</v>
      </c>
      <c r="D255" s="127">
        <f t="shared" si="23"/>
        <v>-1797.3170498869501</v>
      </c>
      <c r="E255" s="30">
        <f t="shared" si="24"/>
        <v>388191.35991564824</v>
      </c>
    </row>
    <row r="256" spans="1:5" ht="31" x14ac:dyDescent="0.35">
      <c r="A256" s="125">
        <v>220</v>
      </c>
      <c r="B256" s="116">
        <f t="shared" si="21"/>
        <v>5747.8589277545607</v>
      </c>
      <c r="C256" s="126">
        <f t="shared" si="22"/>
        <v>-3968.6485281411706</v>
      </c>
      <c r="D256" s="127">
        <f t="shared" si="23"/>
        <v>-1779.2103996133901</v>
      </c>
      <c r="E256" s="30">
        <f t="shared" si="24"/>
        <v>384222.71138750709</v>
      </c>
    </row>
    <row r="257" spans="1:5" ht="31" x14ac:dyDescent="0.35">
      <c r="A257" s="125">
        <v>221</v>
      </c>
      <c r="B257" s="116">
        <f t="shared" si="21"/>
        <v>5747.8589277545607</v>
      </c>
      <c r="C257" s="126">
        <f t="shared" si="22"/>
        <v>-3986.8381672284845</v>
      </c>
      <c r="D257" s="127">
        <f t="shared" si="23"/>
        <v>-1761.0207605260766</v>
      </c>
      <c r="E257" s="30">
        <f t="shared" si="24"/>
        <v>380235.87322027859</v>
      </c>
    </row>
    <row r="258" spans="1:5" ht="31" x14ac:dyDescent="0.35">
      <c r="A258" s="125">
        <v>222</v>
      </c>
      <c r="B258" s="116">
        <f t="shared" si="21"/>
        <v>5747.8589277545607</v>
      </c>
      <c r="C258" s="126">
        <f t="shared" si="22"/>
        <v>-4005.1111754949484</v>
      </c>
      <c r="D258" s="127">
        <f t="shared" si="23"/>
        <v>-1742.7477522596125</v>
      </c>
      <c r="E258" s="30">
        <f t="shared" si="24"/>
        <v>376230.76204478362</v>
      </c>
    </row>
    <row r="259" spans="1:5" ht="31" x14ac:dyDescent="0.35">
      <c r="A259" s="125">
        <v>223</v>
      </c>
      <c r="B259" s="116">
        <f t="shared" si="21"/>
        <v>5747.8589277545607</v>
      </c>
      <c r="C259" s="126">
        <f t="shared" si="22"/>
        <v>-4023.4679350493006</v>
      </c>
      <c r="D259" s="127">
        <f t="shared" si="23"/>
        <v>-1724.3909927052607</v>
      </c>
      <c r="E259" s="30">
        <f t="shared" si="24"/>
        <v>372207.2941097343</v>
      </c>
    </row>
    <row r="260" spans="1:5" ht="31" x14ac:dyDescent="0.35">
      <c r="A260" s="125">
        <v>224</v>
      </c>
      <c r="B260" s="116">
        <f t="shared" si="21"/>
        <v>5747.8589277545607</v>
      </c>
      <c r="C260" s="126">
        <f t="shared" si="22"/>
        <v>-4041.90882975161</v>
      </c>
      <c r="D260" s="127">
        <f t="shared" si="23"/>
        <v>-1705.9500980029516</v>
      </c>
      <c r="E260" s="30">
        <f t="shared" si="24"/>
        <v>368165.3852799827</v>
      </c>
    </row>
    <row r="261" spans="1:5" ht="31" x14ac:dyDescent="0.35">
      <c r="A261" s="125">
        <v>225</v>
      </c>
      <c r="B261" s="116">
        <f t="shared" si="21"/>
        <v>5747.8589277545607</v>
      </c>
      <c r="C261" s="126">
        <f t="shared" si="22"/>
        <v>-4060.4342452213045</v>
      </c>
      <c r="D261" s="127">
        <f t="shared" si="23"/>
        <v>-1687.4246825332564</v>
      </c>
      <c r="E261" s="30">
        <f t="shared" si="24"/>
        <v>364104.95103476138</v>
      </c>
    </row>
    <row r="262" spans="1:5" ht="31" x14ac:dyDescent="0.35">
      <c r="A262" s="125">
        <v>226</v>
      </c>
      <c r="B262" s="116">
        <f t="shared" si="21"/>
        <v>5747.8589277545607</v>
      </c>
      <c r="C262" s="126">
        <f t="shared" si="22"/>
        <v>-4079.044568845236</v>
      </c>
      <c r="D262" s="127">
        <f t="shared" si="23"/>
        <v>-1668.8143589093256</v>
      </c>
      <c r="E262" s="30">
        <f t="shared" si="24"/>
        <v>360025.90646591614</v>
      </c>
    </row>
    <row r="263" spans="1:5" ht="31" x14ac:dyDescent="0.35">
      <c r="A263" s="125">
        <v>227</v>
      </c>
      <c r="B263" s="116">
        <f t="shared" si="21"/>
        <v>5747.8589277545607</v>
      </c>
      <c r="C263" s="126">
        <f t="shared" si="22"/>
        <v>-4097.7401897857762</v>
      </c>
      <c r="D263" s="127">
        <f t="shared" si="23"/>
        <v>-1650.1187379687849</v>
      </c>
      <c r="E263" s="30">
        <f t="shared" si="24"/>
        <v>355928.16627613036</v>
      </c>
    </row>
    <row r="264" spans="1:5" ht="31" x14ac:dyDescent="0.35">
      <c r="A264" s="125">
        <v>228</v>
      </c>
      <c r="B264" s="116">
        <f t="shared" si="21"/>
        <v>5747.8589277545607</v>
      </c>
      <c r="C264" s="126">
        <f t="shared" si="22"/>
        <v>-4116.5214989889619</v>
      </c>
      <c r="D264" s="127">
        <f t="shared" si="23"/>
        <v>-1631.3374287656002</v>
      </c>
      <c r="E264" s="30">
        <f t="shared" si="24"/>
        <v>351811.6447771414</v>
      </c>
    </row>
    <row r="265" spans="1:5" ht="31" x14ac:dyDescent="0.35">
      <c r="A265" s="125">
        <v>229</v>
      </c>
      <c r="B265" s="116">
        <f t="shared" si="21"/>
        <v>5747.8589277545607</v>
      </c>
      <c r="C265" s="126">
        <f t="shared" si="22"/>
        <v>-4135.3888891926608</v>
      </c>
      <c r="D265" s="127">
        <f t="shared" si="23"/>
        <v>-1612.4700385619008</v>
      </c>
      <c r="E265" s="30">
        <f t="shared" si="24"/>
        <v>347676.25588794873</v>
      </c>
    </row>
    <row r="266" spans="1:5" ht="31" x14ac:dyDescent="0.35">
      <c r="A266" s="125">
        <v>230</v>
      </c>
      <c r="B266" s="116">
        <f t="shared" si="21"/>
        <v>5747.8589277545607</v>
      </c>
      <c r="C266" s="126">
        <f t="shared" si="22"/>
        <v>-4154.3427549347934</v>
      </c>
      <c r="D266" s="127">
        <f t="shared" si="23"/>
        <v>-1593.5161728197677</v>
      </c>
      <c r="E266" s="30">
        <f t="shared" si="24"/>
        <v>343521.91313301394</v>
      </c>
    </row>
    <row r="267" spans="1:5" ht="31" x14ac:dyDescent="0.35">
      <c r="A267" s="125">
        <v>231</v>
      </c>
      <c r="B267" s="116">
        <f t="shared" si="21"/>
        <v>5747.8589277545607</v>
      </c>
      <c r="C267" s="126">
        <f t="shared" si="22"/>
        <v>-4173.3834925615774</v>
      </c>
      <c r="D267" s="127">
        <f t="shared" si="23"/>
        <v>-1574.4754351929832</v>
      </c>
      <c r="E267" s="30">
        <f t="shared" si="24"/>
        <v>339348.52964045235</v>
      </c>
    </row>
    <row r="268" spans="1:5" ht="31" x14ac:dyDescent="0.35">
      <c r="A268" s="125">
        <v>232</v>
      </c>
      <c r="B268" s="116">
        <f t="shared" si="21"/>
        <v>5747.8589277545607</v>
      </c>
      <c r="C268" s="126">
        <f t="shared" si="22"/>
        <v>-4192.5115002358189</v>
      </c>
      <c r="D268" s="127">
        <f t="shared" si="23"/>
        <v>-1555.3474275187423</v>
      </c>
      <c r="E268" s="30">
        <f t="shared" si="24"/>
        <v>335156.01814021653</v>
      </c>
    </row>
    <row r="269" spans="1:5" ht="31" x14ac:dyDescent="0.35">
      <c r="A269" s="125">
        <v>233</v>
      </c>
      <c r="B269" s="116">
        <f t="shared" si="21"/>
        <v>5747.8589277545607</v>
      </c>
      <c r="C269" s="126">
        <f t="shared" si="22"/>
        <v>-4211.7271779452321</v>
      </c>
      <c r="D269" s="127">
        <f t="shared" si="23"/>
        <v>-1536.1317498093281</v>
      </c>
      <c r="E269" s="30">
        <f t="shared" si="24"/>
        <v>330944.29096227128</v>
      </c>
    </row>
    <row r="270" spans="1:5" ht="31" x14ac:dyDescent="0.35">
      <c r="A270" s="125">
        <v>234</v>
      </c>
      <c r="B270" s="116">
        <f t="shared" si="21"/>
        <v>5747.8589277545607</v>
      </c>
      <c r="C270" s="126">
        <f t="shared" si="22"/>
        <v>-4231.0309275108148</v>
      </c>
      <c r="D270" s="127">
        <f t="shared" si="23"/>
        <v>-1516.8280002437459</v>
      </c>
      <c r="E270" s="30">
        <f t="shared" si="24"/>
        <v>326713.26003476046</v>
      </c>
    </row>
    <row r="271" spans="1:5" ht="31" x14ac:dyDescent="0.35">
      <c r="A271" s="125">
        <v>235</v>
      </c>
      <c r="B271" s="116">
        <f t="shared" si="21"/>
        <v>5747.8589277545607</v>
      </c>
      <c r="C271" s="126">
        <f t="shared" si="22"/>
        <v>-4250.4231525952391</v>
      </c>
      <c r="D271" s="127">
        <f t="shared" si="23"/>
        <v>-1497.4357751593213</v>
      </c>
      <c r="E271" s="30">
        <f t="shared" si="24"/>
        <v>322462.83688216523</v>
      </c>
    </row>
    <row r="272" spans="1:5" ht="31" x14ac:dyDescent="0.35">
      <c r="A272" s="125">
        <v>236</v>
      </c>
      <c r="B272" s="116">
        <f t="shared" si="21"/>
        <v>5747.8589277545607</v>
      </c>
      <c r="C272" s="126">
        <f t="shared" si="22"/>
        <v>-4269.9042587113017</v>
      </c>
      <c r="D272" s="127">
        <f t="shared" si="23"/>
        <v>-1477.9546690432599</v>
      </c>
      <c r="E272" s="30">
        <f t="shared" si="24"/>
        <v>318192.9326234539</v>
      </c>
    </row>
    <row r="273" spans="1:5" ht="31" x14ac:dyDescent="0.35">
      <c r="A273" s="125">
        <v>237</v>
      </c>
      <c r="B273" s="116">
        <f t="shared" si="21"/>
        <v>5747.8589277545607</v>
      </c>
      <c r="C273" s="126">
        <f t="shared" si="22"/>
        <v>-4289.4746532303943</v>
      </c>
      <c r="D273" s="127">
        <f t="shared" si="23"/>
        <v>-1458.3842745241664</v>
      </c>
      <c r="E273" s="30">
        <f t="shared" si="24"/>
        <v>313903.45797022351</v>
      </c>
    </row>
    <row r="274" spans="1:5" ht="31" x14ac:dyDescent="0.35">
      <c r="A274" s="125">
        <v>238</v>
      </c>
      <c r="B274" s="116">
        <f t="shared" si="21"/>
        <v>5747.8589277545607</v>
      </c>
      <c r="C274" s="126">
        <f t="shared" si="22"/>
        <v>-4309.1347453910339</v>
      </c>
      <c r="D274" s="127">
        <f t="shared" si="23"/>
        <v>-1438.7241823635272</v>
      </c>
      <c r="E274" s="30">
        <f t="shared" si="24"/>
        <v>309594.32322483248</v>
      </c>
    </row>
    <row r="275" spans="1:5" ht="31" x14ac:dyDescent="0.35">
      <c r="A275" s="125">
        <v>239</v>
      </c>
      <c r="B275" s="116">
        <f t="shared" si="21"/>
        <v>5747.8589277545607</v>
      </c>
      <c r="C275" s="126">
        <f t="shared" si="22"/>
        <v>-4328.8849463074093</v>
      </c>
      <c r="D275" s="127">
        <f t="shared" si="23"/>
        <v>-1418.9739814471518</v>
      </c>
      <c r="E275" s="30">
        <f t="shared" si="24"/>
        <v>305265.43827852508</v>
      </c>
    </row>
    <row r="276" spans="1:5" ht="31" x14ac:dyDescent="0.35">
      <c r="A276" s="125">
        <v>240</v>
      </c>
      <c r="B276" s="116">
        <f t="shared" si="21"/>
        <v>5747.8589277545607</v>
      </c>
      <c r="C276" s="126">
        <f t="shared" si="22"/>
        <v>-4348.7256689779852</v>
      </c>
      <c r="D276" s="127">
        <f t="shared" si="23"/>
        <v>-1399.1332587765762</v>
      </c>
      <c r="E276" s="30">
        <f t="shared" si="24"/>
        <v>300916.71260954707</v>
      </c>
    </row>
    <row r="277" spans="1:5" ht="31" x14ac:dyDescent="0.35">
      <c r="A277" s="125">
        <v>241</v>
      </c>
      <c r="B277" s="116">
        <f t="shared" si="21"/>
        <v>5747.8589277545607</v>
      </c>
      <c r="C277" s="126">
        <f t="shared" si="22"/>
        <v>-4368.6573282941335</v>
      </c>
      <c r="D277" s="127">
        <f t="shared" si="23"/>
        <v>-1379.2015994604271</v>
      </c>
      <c r="E277" s="30">
        <f t="shared" si="24"/>
        <v>296548.05528125295</v>
      </c>
    </row>
    <row r="278" spans="1:5" ht="31" x14ac:dyDescent="0.35">
      <c r="A278" s="125">
        <v>242</v>
      </c>
      <c r="B278" s="116">
        <f t="shared" si="21"/>
        <v>5747.8589277545607</v>
      </c>
      <c r="C278" s="126">
        <f t="shared" si="22"/>
        <v>-4388.6803410488155</v>
      </c>
      <c r="D278" s="127">
        <f t="shared" si="23"/>
        <v>-1359.1785867057456</v>
      </c>
      <c r="E278" s="30">
        <f t="shared" si="24"/>
        <v>292159.37494020414</v>
      </c>
    </row>
    <row r="279" spans="1:5" ht="31" x14ac:dyDescent="0.35">
      <c r="A279" s="125">
        <v>243</v>
      </c>
      <c r="B279" s="116">
        <f t="shared" si="21"/>
        <v>5747.8589277545607</v>
      </c>
      <c r="C279" s="126">
        <f t="shared" si="22"/>
        <v>-4408.7951259452893</v>
      </c>
      <c r="D279" s="127">
        <f t="shared" si="23"/>
        <v>-1339.0638018092714</v>
      </c>
      <c r="E279" s="30">
        <f t="shared" si="24"/>
        <v>287750.57981425885</v>
      </c>
    </row>
    <row r="280" spans="1:5" ht="31" x14ac:dyDescent="0.35">
      <c r="A280" s="125">
        <v>244</v>
      </c>
      <c r="B280" s="116">
        <f t="shared" si="21"/>
        <v>5747.8589277545607</v>
      </c>
      <c r="C280" s="126">
        <f t="shared" si="22"/>
        <v>-4429.0021036058724</v>
      </c>
      <c r="D280" s="127">
        <f t="shared" si="23"/>
        <v>-1318.8568241486892</v>
      </c>
      <c r="E280" s="30">
        <f t="shared" si="24"/>
        <v>283321.57771065296</v>
      </c>
    </row>
    <row r="281" spans="1:5" ht="31" x14ac:dyDescent="0.35">
      <c r="A281" s="125">
        <v>245</v>
      </c>
      <c r="B281" s="116">
        <f t="shared" si="21"/>
        <v>5747.8589277545607</v>
      </c>
      <c r="C281" s="126">
        <f t="shared" si="22"/>
        <v>-4449.3016965807328</v>
      </c>
      <c r="D281" s="127">
        <f t="shared" si="23"/>
        <v>-1298.557231173829</v>
      </c>
      <c r="E281" s="30">
        <f t="shared" si="24"/>
        <v>278872.27601407224</v>
      </c>
    </row>
    <row r="282" spans="1:5" ht="31" x14ac:dyDescent="0.35">
      <c r="A282" s="125">
        <v>246</v>
      </c>
      <c r="B282" s="116">
        <f t="shared" si="21"/>
        <v>5747.8589277545607</v>
      </c>
      <c r="C282" s="126">
        <f t="shared" si="22"/>
        <v>-4469.6943293567265</v>
      </c>
      <c r="D282" s="127">
        <f t="shared" si="23"/>
        <v>-1278.1645983978337</v>
      </c>
      <c r="E282" s="30">
        <f t="shared" si="24"/>
        <v>274402.58168471552</v>
      </c>
    </row>
    <row r="283" spans="1:5" ht="31" x14ac:dyDescent="0.35">
      <c r="A283" s="125">
        <v>247</v>
      </c>
      <c r="B283" s="116">
        <f t="shared" si="21"/>
        <v>5747.8589277545607</v>
      </c>
      <c r="C283" s="126">
        <f t="shared" si="22"/>
        <v>-4490.1804283662786</v>
      </c>
      <c r="D283" s="127">
        <f t="shared" si="23"/>
        <v>-1257.6784993882823</v>
      </c>
      <c r="E283" s="30">
        <f t="shared" si="24"/>
        <v>269912.40125634923</v>
      </c>
    </row>
    <row r="284" spans="1:5" ht="31" x14ac:dyDescent="0.35">
      <c r="A284" s="125">
        <v>248</v>
      </c>
      <c r="B284" s="116">
        <f t="shared" si="21"/>
        <v>5747.8589277545607</v>
      </c>
      <c r="C284" s="126">
        <f t="shared" si="22"/>
        <v>-4510.7604219962905</v>
      </c>
      <c r="D284" s="127">
        <f t="shared" si="23"/>
        <v>-1237.09850575827</v>
      </c>
      <c r="E284" s="30">
        <f t="shared" si="24"/>
        <v>265401.64083435293</v>
      </c>
    </row>
    <row r="285" spans="1:5" ht="31" x14ac:dyDescent="0.35">
      <c r="A285" s="125">
        <v>249</v>
      </c>
      <c r="B285" s="116">
        <f t="shared" si="21"/>
        <v>5747.8589277545607</v>
      </c>
      <c r="C285" s="126">
        <f t="shared" si="22"/>
        <v>-4531.4347405971066</v>
      </c>
      <c r="D285" s="127">
        <f t="shared" si="23"/>
        <v>-1216.4241871574538</v>
      </c>
      <c r="E285" s="30">
        <f t="shared" si="24"/>
        <v>260870.20609375581</v>
      </c>
    </row>
    <row r="286" spans="1:5" ht="31" x14ac:dyDescent="0.35">
      <c r="A286" s="125">
        <v>250</v>
      </c>
      <c r="B286" s="116">
        <f t="shared" si="21"/>
        <v>5747.8589277545607</v>
      </c>
      <c r="C286" s="126">
        <f t="shared" si="22"/>
        <v>-4552.2038164915102</v>
      </c>
      <c r="D286" s="127">
        <f t="shared" si="23"/>
        <v>-1195.6551112630505</v>
      </c>
      <c r="E286" s="30">
        <f t="shared" si="24"/>
        <v>256318.00227726431</v>
      </c>
    </row>
    <row r="287" spans="1:5" ht="31" x14ac:dyDescent="0.35">
      <c r="A287" s="125">
        <v>251</v>
      </c>
      <c r="B287" s="116">
        <f t="shared" si="21"/>
        <v>5747.8589277545607</v>
      </c>
      <c r="C287" s="126">
        <f t="shared" si="22"/>
        <v>-4573.0680839837632</v>
      </c>
      <c r="D287" s="127">
        <f t="shared" si="23"/>
        <v>-1174.7908437707977</v>
      </c>
      <c r="E287" s="30">
        <f t="shared" si="24"/>
        <v>251744.93419328055</v>
      </c>
    </row>
    <row r="288" spans="1:5" ht="31" x14ac:dyDescent="0.35">
      <c r="A288" s="125">
        <v>252</v>
      </c>
      <c r="B288" s="116">
        <f t="shared" si="21"/>
        <v>5747.8589277545607</v>
      </c>
      <c r="C288" s="126">
        <f t="shared" si="22"/>
        <v>-4594.0279793686886</v>
      </c>
      <c r="D288" s="127">
        <f t="shared" si="23"/>
        <v>-1153.8309483858718</v>
      </c>
      <c r="E288" s="30">
        <f t="shared" si="24"/>
        <v>247150.90621391186</v>
      </c>
    </row>
    <row r="289" spans="1:5" ht="31" x14ac:dyDescent="0.35">
      <c r="A289" s="125">
        <v>253</v>
      </c>
      <c r="B289" s="116">
        <f t="shared" si="21"/>
        <v>5747.8589277545607</v>
      </c>
      <c r="C289" s="126">
        <f t="shared" si="22"/>
        <v>-4615.0839409407963</v>
      </c>
      <c r="D289" s="127">
        <f t="shared" si="23"/>
        <v>-1132.7749868137653</v>
      </c>
      <c r="E289" s="30">
        <f t="shared" si="24"/>
        <v>242535.82227297107</v>
      </c>
    </row>
    <row r="290" spans="1:5" ht="31" x14ac:dyDescent="0.35">
      <c r="A290" s="125">
        <v>254</v>
      </c>
      <c r="B290" s="116">
        <f t="shared" si="21"/>
        <v>5747.8589277545607</v>
      </c>
      <c r="C290" s="126">
        <f t="shared" si="22"/>
        <v>-4636.2364090034416</v>
      </c>
      <c r="D290" s="127">
        <f t="shared" si="23"/>
        <v>-1111.6225187511204</v>
      </c>
      <c r="E290" s="30">
        <f t="shared" si="24"/>
        <v>237899.58586396763</v>
      </c>
    </row>
    <row r="291" spans="1:5" ht="31" x14ac:dyDescent="0.35">
      <c r="A291" s="125">
        <v>255</v>
      </c>
      <c r="B291" s="116">
        <f t="shared" si="21"/>
        <v>5747.8589277545607</v>
      </c>
      <c r="C291" s="126">
        <f t="shared" si="22"/>
        <v>-4657.4858258780396</v>
      </c>
      <c r="D291" s="127">
        <f t="shared" si="23"/>
        <v>-1090.3731018765213</v>
      </c>
      <c r="E291" s="30">
        <f t="shared" si="24"/>
        <v>233242.10003808959</v>
      </c>
    </row>
    <row r="292" spans="1:5" ht="31" x14ac:dyDescent="0.35">
      <c r="A292" s="125">
        <v>256</v>
      </c>
      <c r="B292" s="116">
        <f t="shared" si="21"/>
        <v>5747.8589277545607</v>
      </c>
      <c r="C292" s="126">
        <f t="shared" si="22"/>
        <v>-4678.8326359133143</v>
      </c>
      <c r="D292" s="127">
        <f t="shared" si="23"/>
        <v>-1069.0262918412468</v>
      </c>
      <c r="E292" s="30">
        <f t="shared" si="24"/>
        <v>228563.26740217628</v>
      </c>
    </row>
    <row r="293" spans="1:5" ht="31" x14ac:dyDescent="0.35">
      <c r="A293" s="125">
        <v>257</v>
      </c>
      <c r="B293" s="116">
        <f t="shared" si="21"/>
        <v>5747.8589277545607</v>
      </c>
      <c r="C293" s="126">
        <f t="shared" si="22"/>
        <v>-4700.2772854945842</v>
      </c>
      <c r="D293" s="127">
        <f t="shared" si="23"/>
        <v>-1047.5816422599773</v>
      </c>
      <c r="E293" s="30">
        <f t="shared" si="24"/>
        <v>223862.9901166817</v>
      </c>
    </row>
    <row r="294" spans="1:5" ht="31" x14ac:dyDescent="0.35">
      <c r="A294" s="125">
        <v>258</v>
      </c>
      <c r="B294" s="116">
        <f t="shared" si="21"/>
        <v>5747.8589277545607</v>
      </c>
      <c r="C294" s="126">
        <f t="shared" si="22"/>
        <v>-4721.8202230531006</v>
      </c>
      <c r="D294" s="127">
        <f t="shared" si="23"/>
        <v>-1026.0387047014606</v>
      </c>
      <c r="E294" s="30">
        <f t="shared" si="24"/>
        <v>219141.1698936286</v>
      </c>
    </row>
    <row r="295" spans="1:5" ht="31" x14ac:dyDescent="0.35">
      <c r="A295" s="125">
        <v>259</v>
      </c>
      <c r="B295" s="116">
        <f t="shared" ref="B295:B336" si="25">-PMT($E$31/$E$33,$E$32,$E$30)</f>
        <v>5747.8589277545607</v>
      </c>
      <c r="C295" s="126">
        <f t="shared" ref="C295:C336" si="26">PPMT($E$31/$E$33,A295,$E$32,$E$30)</f>
        <v>-4743.461899075427</v>
      </c>
      <c r="D295" s="127">
        <f t="shared" ref="D295:D336" si="27">IPMT($E$31/$E$33,A295,$E$32,$E$30)</f>
        <v>-1004.3970286791339</v>
      </c>
      <c r="E295" s="30">
        <f t="shared" ref="E295:E336" si="28">E294+C295</f>
        <v>214397.70799455317</v>
      </c>
    </row>
    <row r="296" spans="1:5" ht="31" x14ac:dyDescent="0.35">
      <c r="A296" s="125">
        <v>260</v>
      </c>
      <c r="B296" s="116">
        <f t="shared" si="25"/>
        <v>5747.8589277545607</v>
      </c>
      <c r="C296" s="126">
        <f t="shared" si="26"/>
        <v>-4765.2027661128559</v>
      </c>
      <c r="D296" s="127">
        <f t="shared" si="27"/>
        <v>-982.65616164170467</v>
      </c>
      <c r="E296" s="30">
        <f t="shared" si="28"/>
        <v>209632.50522844031</v>
      </c>
    </row>
    <row r="297" spans="1:5" ht="31" x14ac:dyDescent="0.35">
      <c r="A297" s="125">
        <v>261</v>
      </c>
      <c r="B297" s="116">
        <f t="shared" si="25"/>
        <v>5747.8589277545607</v>
      </c>
      <c r="C297" s="126">
        <f t="shared" si="26"/>
        <v>-4787.043278790873</v>
      </c>
      <c r="D297" s="127">
        <f t="shared" si="27"/>
        <v>-960.81564896368764</v>
      </c>
      <c r="E297" s="30">
        <f t="shared" si="28"/>
        <v>204845.46194964944</v>
      </c>
    </row>
    <row r="298" spans="1:5" ht="31" x14ac:dyDescent="0.35">
      <c r="A298" s="125">
        <v>262</v>
      </c>
      <c r="B298" s="116">
        <f t="shared" si="25"/>
        <v>5747.8589277545607</v>
      </c>
      <c r="C298" s="126">
        <f t="shared" si="26"/>
        <v>-4808.9838938186658</v>
      </c>
      <c r="D298" s="127">
        <f t="shared" si="27"/>
        <v>-938.87503393589611</v>
      </c>
      <c r="E298" s="30">
        <f t="shared" si="28"/>
        <v>200036.47805583078</v>
      </c>
    </row>
    <row r="299" spans="1:5" ht="31" x14ac:dyDescent="0.35">
      <c r="A299" s="125">
        <v>263</v>
      </c>
      <c r="B299" s="116">
        <f t="shared" si="25"/>
        <v>5747.8589277545607</v>
      </c>
      <c r="C299" s="126">
        <f t="shared" si="26"/>
        <v>-4831.0250699986664</v>
      </c>
      <c r="D299" s="127">
        <f t="shared" si="27"/>
        <v>-916.83385775589375</v>
      </c>
      <c r="E299" s="30">
        <f t="shared" si="28"/>
        <v>195205.45298583212</v>
      </c>
    </row>
    <row r="300" spans="1:5" ht="31" x14ac:dyDescent="0.35">
      <c r="A300" s="125">
        <v>264</v>
      </c>
      <c r="B300" s="116">
        <f t="shared" si="25"/>
        <v>5747.8589277545607</v>
      </c>
      <c r="C300" s="126">
        <f t="shared" si="26"/>
        <v>-4853.1672682361614</v>
      </c>
      <c r="D300" s="127">
        <f t="shared" si="27"/>
        <v>-894.69165951839989</v>
      </c>
      <c r="E300" s="30">
        <f t="shared" si="28"/>
        <v>190352.28571759595</v>
      </c>
    </row>
    <row r="301" spans="1:5" ht="31" x14ac:dyDescent="0.35">
      <c r="A301" s="125">
        <v>265</v>
      </c>
      <c r="B301" s="116">
        <f t="shared" si="25"/>
        <v>5747.8589277545607</v>
      </c>
      <c r="C301" s="126">
        <f t="shared" si="26"/>
        <v>-4875.4109515489099</v>
      </c>
      <c r="D301" s="127">
        <f t="shared" si="27"/>
        <v>-872.44797620565089</v>
      </c>
      <c r="E301" s="30">
        <f t="shared" si="28"/>
        <v>185476.87476604705</v>
      </c>
    </row>
    <row r="302" spans="1:5" ht="31" x14ac:dyDescent="0.35">
      <c r="A302" s="125">
        <v>266</v>
      </c>
      <c r="B302" s="116">
        <f t="shared" si="25"/>
        <v>5747.8589277545607</v>
      </c>
      <c r="C302" s="126">
        <f t="shared" si="26"/>
        <v>-4897.7565850768433</v>
      </c>
      <c r="D302" s="127">
        <f t="shared" si="27"/>
        <v>-850.10234267771853</v>
      </c>
      <c r="E302" s="30">
        <f t="shared" si="28"/>
        <v>180579.11818097022</v>
      </c>
    </row>
    <row r="303" spans="1:5" ht="31" x14ac:dyDescent="0.35">
      <c r="A303" s="125">
        <v>267</v>
      </c>
      <c r="B303" s="116">
        <f t="shared" si="25"/>
        <v>5747.8589277545607</v>
      </c>
      <c r="C303" s="126">
        <f t="shared" si="26"/>
        <v>-4920.2046360917775</v>
      </c>
      <c r="D303" s="127">
        <f t="shared" si="27"/>
        <v>-827.65429166278273</v>
      </c>
      <c r="E303" s="30">
        <f t="shared" si="28"/>
        <v>175658.91354487845</v>
      </c>
    </row>
    <row r="304" spans="1:5" ht="31" x14ac:dyDescent="0.35">
      <c r="A304" s="125">
        <v>268</v>
      </c>
      <c r="B304" s="116">
        <f t="shared" si="25"/>
        <v>5747.8589277545607</v>
      </c>
      <c r="C304" s="126">
        <f t="shared" si="26"/>
        <v>-4942.7555740071984</v>
      </c>
      <c r="D304" s="127">
        <f t="shared" si="27"/>
        <v>-805.10335374736212</v>
      </c>
      <c r="E304" s="30">
        <f t="shared" si="28"/>
        <v>170716.15797087125</v>
      </c>
    </row>
    <row r="305" spans="1:5" ht="31" x14ac:dyDescent="0.35">
      <c r="A305" s="125">
        <v>269</v>
      </c>
      <c r="B305" s="116">
        <f t="shared" si="25"/>
        <v>5747.8589277545607</v>
      </c>
      <c r="C305" s="126">
        <f t="shared" si="26"/>
        <v>-4965.4098703880654</v>
      </c>
      <c r="D305" s="127">
        <f t="shared" si="27"/>
        <v>-782.44905736649582</v>
      </c>
      <c r="E305" s="30">
        <f t="shared" si="28"/>
        <v>165750.74810048318</v>
      </c>
    </row>
    <row r="306" spans="1:5" ht="31" x14ac:dyDescent="0.35">
      <c r="A306" s="125">
        <v>270</v>
      </c>
      <c r="B306" s="116">
        <f t="shared" si="25"/>
        <v>5747.8589277545607</v>
      </c>
      <c r="C306" s="126">
        <f t="shared" si="26"/>
        <v>-4988.1679989606773</v>
      </c>
      <c r="D306" s="127">
        <f t="shared" si="27"/>
        <v>-759.69092879388393</v>
      </c>
      <c r="E306" s="30">
        <f t="shared" si="28"/>
        <v>160762.5801015225</v>
      </c>
    </row>
    <row r="307" spans="1:5" ht="31" x14ac:dyDescent="0.35">
      <c r="A307" s="125">
        <v>271</v>
      </c>
      <c r="B307" s="116">
        <f t="shared" si="25"/>
        <v>5747.8589277545607</v>
      </c>
      <c r="C307" s="126">
        <f t="shared" si="26"/>
        <v>-5011.0304356225806</v>
      </c>
      <c r="D307" s="127">
        <f t="shared" si="27"/>
        <v>-736.82849213198085</v>
      </c>
      <c r="E307" s="30">
        <f t="shared" si="28"/>
        <v>155751.54966589992</v>
      </c>
    </row>
    <row r="308" spans="1:5" ht="31" x14ac:dyDescent="0.35">
      <c r="A308" s="125">
        <v>272</v>
      </c>
      <c r="B308" s="116">
        <f t="shared" si="25"/>
        <v>5747.8589277545607</v>
      </c>
      <c r="C308" s="126">
        <f t="shared" si="26"/>
        <v>-5033.9976584525175</v>
      </c>
      <c r="D308" s="127">
        <f t="shared" si="27"/>
        <v>-713.86126930204387</v>
      </c>
      <c r="E308" s="30">
        <f t="shared" si="28"/>
        <v>150717.5520074474</v>
      </c>
    </row>
    <row r="309" spans="1:5" ht="31" x14ac:dyDescent="0.35">
      <c r="A309" s="125">
        <v>273</v>
      </c>
      <c r="B309" s="116">
        <f t="shared" si="25"/>
        <v>5747.8589277545607</v>
      </c>
      <c r="C309" s="126">
        <f t="shared" si="26"/>
        <v>-5057.0701477204248</v>
      </c>
      <c r="D309" s="127">
        <f t="shared" si="27"/>
        <v>-690.78878003413649</v>
      </c>
      <c r="E309" s="30">
        <f t="shared" si="28"/>
        <v>145660.48185972698</v>
      </c>
    </row>
    <row r="310" spans="1:5" ht="31" x14ac:dyDescent="0.35">
      <c r="A310" s="125">
        <v>274</v>
      </c>
      <c r="B310" s="116">
        <f t="shared" si="25"/>
        <v>5747.8589277545607</v>
      </c>
      <c r="C310" s="126">
        <f t="shared" si="26"/>
        <v>-5080.2483858974765</v>
      </c>
      <c r="D310" s="127">
        <f t="shared" si="27"/>
        <v>-667.61054185708451</v>
      </c>
      <c r="E310" s="30">
        <f t="shared" si="28"/>
        <v>140580.23347382949</v>
      </c>
    </row>
    <row r="311" spans="1:5" ht="31" x14ac:dyDescent="0.35">
      <c r="A311" s="125">
        <v>275</v>
      </c>
      <c r="B311" s="116">
        <f t="shared" si="25"/>
        <v>5747.8589277545607</v>
      </c>
      <c r="C311" s="126">
        <f t="shared" si="26"/>
        <v>-5103.5328576661741</v>
      </c>
      <c r="D311" s="127">
        <f t="shared" si="27"/>
        <v>-644.32607008838784</v>
      </c>
      <c r="E311" s="30">
        <f t="shared" si="28"/>
        <v>135476.70061616332</v>
      </c>
    </row>
    <row r="312" spans="1:5" ht="31" x14ac:dyDescent="0.35">
      <c r="A312" s="125">
        <v>276</v>
      </c>
      <c r="B312" s="116">
        <f t="shared" si="25"/>
        <v>5747.8589277545607</v>
      </c>
      <c r="C312" s="126">
        <f t="shared" si="26"/>
        <v>-5126.9240499304769</v>
      </c>
      <c r="D312" s="127">
        <f t="shared" si="27"/>
        <v>-620.93487782408454</v>
      </c>
      <c r="E312" s="30">
        <f t="shared" si="28"/>
        <v>130349.77656623285</v>
      </c>
    </row>
    <row r="313" spans="1:5" ht="31" x14ac:dyDescent="0.35">
      <c r="A313" s="125">
        <v>277</v>
      </c>
      <c r="B313" s="116">
        <f t="shared" si="25"/>
        <v>5747.8589277545607</v>
      </c>
      <c r="C313" s="126">
        <f t="shared" si="26"/>
        <v>-5150.4224518259907</v>
      </c>
      <c r="D313" s="127">
        <f t="shared" si="27"/>
        <v>-597.43647592856985</v>
      </c>
      <c r="E313" s="30">
        <f t="shared" si="28"/>
        <v>125199.35411440686</v>
      </c>
    </row>
    <row r="314" spans="1:5" ht="31" x14ac:dyDescent="0.35">
      <c r="A314" s="125">
        <v>278</v>
      </c>
      <c r="B314" s="116">
        <f t="shared" si="25"/>
        <v>5747.8589277545607</v>
      </c>
      <c r="C314" s="126">
        <f t="shared" si="26"/>
        <v>-5174.0285547301937</v>
      </c>
      <c r="D314" s="127">
        <f t="shared" si="27"/>
        <v>-573.83037302436742</v>
      </c>
      <c r="E314" s="30">
        <f t="shared" si="28"/>
        <v>120025.32555967667</v>
      </c>
    </row>
    <row r="315" spans="1:5" ht="31" x14ac:dyDescent="0.35">
      <c r="A315" s="125">
        <v>279</v>
      </c>
      <c r="B315" s="116">
        <f t="shared" si="25"/>
        <v>5747.8589277545607</v>
      </c>
      <c r="C315" s="126">
        <f t="shared" si="26"/>
        <v>-5197.7428522727078</v>
      </c>
      <c r="D315" s="127">
        <f t="shared" si="27"/>
        <v>-550.11607548185395</v>
      </c>
      <c r="E315" s="30">
        <f t="shared" si="28"/>
        <v>114827.58270740396</v>
      </c>
    </row>
    <row r="316" spans="1:5" ht="31" x14ac:dyDescent="0.35">
      <c r="A316" s="125">
        <v>280</v>
      </c>
      <c r="B316" s="116">
        <f t="shared" si="25"/>
        <v>5747.8589277545607</v>
      </c>
      <c r="C316" s="126">
        <f t="shared" si="26"/>
        <v>-5221.5658403456237</v>
      </c>
      <c r="D316" s="127">
        <f t="shared" si="27"/>
        <v>-526.29308740893737</v>
      </c>
      <c r="E316" s="30">
        <f t="shared" si="28"/>
        <v>109606.01686705834</v>
      </c>
    </row>
    <row r="317" spans="1:5" ht="31" x14ac:dyDescent="0.35">
      <c r="A317" s="125">
        <v>281</v>
      </c>
      <c r="B317" s="116">
        <f t="shared" si="25"/>
        <v>5747.8589277545607</v>
      </c>
      <c r="C317" s="126">
        <f t="shared" si="26"/>
        <v>-5245.498017113875</v>
      </c>
      <c r="D317" s="127">
        <f t="shared" si="27"/>
        <v>-502.36091064068665</v>
      </c>
      <c r="E317" s="30">
        <f t="shared" si="28"/>
        <v>104360.51884994446</v>
      </c>
    </row>
    <row r="318" spans="1:5" ht="31" x14ac:dyDescent="0.35">
      <c r="A318" s="125">
        <v>282</v>
      </c>
      <c r="B318" s="116">
        <f t="shared" si="25"/>
        <v>5747.8589277545607</v>
      </c>
      <c r="C318" s="126">
        <f t="shared" si="26"/>
        <v>-5269.5398830256472</v>
      </c>
      <c r="D318" s="127">
        <f t="shared" si="27"/>
        <v>-478.31904472891466</v>
      </c>
      <c r="E318" s="30">
        <f t="shared" si="28"/>
        <v>99090.978966918818</v>
      </c>
    </row>
    <row r="319" spans="1:5" ht="31" x14ac:dyDescent="0.35">
      <c r="A319" s="125">
        <v>283</v>
      </c>
      <c r="B319" s="116">
        <f t="shared" si="25"/>
        <v>5747.8589277545607</v>
      </c>
      <c r="C319" s="126">
        <f t="shared" si="26"/>
        <v>-5293.6919408228468</v>
      </c>
      <c r="D319" s="127">
        <f t="shared" si="27"/>
        <v>-454.16698693171378</v>
      </c>
      <c r="E319" s="30">
        <f t="shared" si="28"/>
        <v>93797.287026095975</v>
      </c>
    </row>
    <row r="320" spans="1:5" ht="31" x14ac:dyDescent="0.35">
      <c r="A320" s="125">
        <v>284</v>
      </c>
      <c r="B320" s="116">
        <f t="shared" si="25"/>
        <v>5747.8589277545607</v>
      </c>
      <c r="C320" s="126">
        <f t="shared" si="26"/>
        <v>-5317.954695551618</v>
      </c>
      <c r="D320" s="127">
        <f t="shared" si="27"/>
        <v>-429.90423220294235</v>
      </c>
      <c r="E320" s="30">
        <f t="shared" si="28"/>
        <v>88479.332330544363</v>
      </c>
    </row>
    <row r="321" spans="1:5" ht="31" x14ac:dyDescent="0.35">
      <c r="A321" s="125">
        <v>285</v>
      </c>
      <c r="B321" s="116">
        <f t="shared" si="25"/>
        <v>5747.8589277545607</v>
      </c>
      <c r="C321" s="126">
        <f t="shared" si="26"/>
        <v>-5342.328654572897</v>
      </c>
      <c r="D321" s="127">
        <f t="shared" si="27"/>
        <v>-405.5302731816642</v>
      </c>
      <c r="E321" s="30">
        <f t="shared" si="28"/>
        <v>83137.003675971471</v>
      </c>
    </row>
    <row r="322" spans="1:5" ht="31" x14ac:dyDescent="0.35">
      <c r="A322" s="125">
        <v>286</v>
      </c>
      <c r="B322" s="116">
        <f t="shared" si="25"/>
        <v>5747.8589277545607</v>
      </c>
      <c r="C322" s="126">
        <f t="shared" si="26"/>
        <v>-5366.8143275730235</v>
      </c>
      <c r="D322" s="127">
        <f t="shared" si="27"/>
        <v>-381.04460018153839</v>
      </c>
      <c r="E322" s="30">
        <f t="shared" si="28"/>
        <v>77770.189348398446</v>
      </c>
    </row>
    <row r="323" spans="1:5" ht="31" x14ac:dyDescent="0.35">
      <c r="A323" s="125">
        <v>287</v>
      </c>
      <c r="B323" s="116">
        <f t="shared" si="25"/>
        <v>5747.8589277545607</v>
      </c>
      <c r="C323" s="126">
        <f t="shared" si="26"/>
        <v>-5391.412226574399</v>
      </c>
      <c r="D323" s="127">
        <f t="shared" si="27"/>
        <v>-356.44670118016199</v>
      </c>
      <c r="E323" s="30">
        <f t="shared" si="28"/>
        <v>72378.777121824052</v>
      </c>
    </row>
    <row r="324" spans="1:5" ht="31" x14ac:dyDescent="0.35">
      <c r="A324" s="125">
        <v>288</v>
      </c>
      <c r="B324" s="116">
        <f t="shared" si="25"/>
        <v>5747.8589277545607</v>
      </c>
      <c r="C324" s="126">
        <f t="shared" si="26"/>
        <v>-5416.1228659461976</v>
      </c>
      <c r="D324" s="127">
        <f t="shared" si="27"/>
        <v>-331.73606180836271</v>
      </c>
      <c r="E324" s="30">
        <f t="shared" si="28"/>
        <v>66962.65425587786</v>
      </c>
    </row>
    <row r="325" spans="1:5" ht="31" x14ac:dyDescent="0.35">
      <c r="A325" s="125">
        <v>289</v>
      </c>
      <c r="B325" s="116">
        <f t="shared" si="25"/>
        <v>5747.8589277545607</v>
      </c>
      <c r="C325" s="126">
        <f t="shared" si="26"/>
        <v>-5440.9467624151184</v>
      </c>
      <c r="D325" s="127">
        <f t="shared" si="27"/>
        <v>-306.91216533944259</v>
      </c>
      <c r="E325" s="30">
        <f t="shared" si="28"/>
        <v>61521.707493462745</v>
      </c>
    </row>
    <row r="326" spans="1:5" ht="31" x14ac:dyDescent="0.35">
      <c r="A326" s="125">
        <v>290</v>
      </c>
      <c r="B326" s="116">
        <f t="shared" si="25"/>
        <v>5747.8589277545607</v>
      </c>
      <c r="C326" s="126">
        <f t="shared" si="26"/>
        <v>-5465.8844350761874</v>
      </c>
      <c r="D326" s="127">
        <f t="shared" si="27"/>
        <v>-281.97449267837334</v>
      </c>
      <c r="E326" s="30">
        <f t="shared" si="28"/>
        <v>56055.823058386559</v>
      </c>
    </row>
    <row r="327" spans="1:5" ht="31" x14ac:dyDescent="0.35">
      <c r="A327" s="125">
        <v>291</v>
      </c>
      <c r="B327" s="116">
        <f t="shared" si="25"/>
        <v>5747.8589277545607</v>
      </c>
      <c r="C327" s="126">
        <f t="shared" si="26"/>
        <v>-5490.9364054036205</v>
      </c>
      <c r="D327" s="127">
        <f t="shared" si="27"/>
        <v>-256.92252235094082</v>
      </c>
      <c r="E327" s="30">
        <f t="shared" si="28"/>
        <v>50564.886652982939</v>
      </c>
    </row>
    <row r="328" spans="1:5" ht="31" x14ac:dyDescent="0.35">
      <c r="A328" s="125">
        <v>292</v>
      </c>
      <c r="B328" s="116">
        <f t="shared" si="25"/>
        <v>5747.8589277545607</v>
      </c>
      <c r="C328" s="126">
        <f t="shared" si="26"/>
        <v>-5516.1031972617202</v>
      </c>
      <c r="D328" s="127">
        <f t="shared" si="27"/>
        <v>-231.75573049284088</v>
      </c>
      <c r="E328" s="30">
        <f t="shared" si="28"/>
        <v>45048.783455721219</v>
      </c>
    </row>
    <row r="329" spans="1:5" ht="31" x14ac:dyDescent="0.35">
      <c r="A329" s="125">
        <v>293</v>
      </c>
      <c r="B329" s="116">
        <f t="shared" si="25"/>
        <v>5747.8589277545607</v>
      </c>
      <c r="C329" s="126">
        <f t="shared" si="26"/>
        <v>-5541.385336915836</v>
      </c>
      <c r="D329" s="127">
        <f t="shared" si="27"/>
        <v>-206.47359083872462</v>
      </c>
      <c r="E329" s="30">
        <f t="shared" si="28"/>
        <v>39507.39811880538</v>
      </c>
    </row>
    <row r="330" spans="1:5" ht="31" x14ac:dyDescent="0.35">
      <c r="A330" s="125">
        <v>294</v>
      </c>
      <c r="B330" s="116">
        <f t="shared" si="25"/>
        <v>5747.8589277545607</v>
      </c>
      <c r="C330" s="126">
        <f t="shared" si="26"/>
        <v>-5566.7833530433663</v>
      </c>
      <c r="D330" s="127">
        <f t="shared" si="27"/>
        <v>-181.0755747111937</v>
      </c>
      <c r="E330" s="30">
        <f t="shared" si="28"/>
        <v>33940.614765762017</v>
      </c>
    </row>
    <row r="331" spans="1:5" ht="31" x14ac:dyDescent="0.35">
      <c r="A331" s="125">
        <v>295</v>
      </c>
      <c r="B331" s="116">
        <f t="shared" si="25"/>
        <v>5747.8589277545607</v>
      </c>
      <c r="C331" s="126">
        <f t="shared" si="26"/>
        <v>-5592.2977767448156</v>
      </c>
      <c r="D331" s="127">
        <f t="shared" si="27"/>
        <v>-155.56115100974495</v>
      </c>
      <c r="E331" s="30">
        <f t="shared" si="28"/>
        <v>28348.316989017199</v>
      </c>
    </row>
    <row r="332" spans="1:5" ht="31" x14ac:dyDescent="0.35">
      <c r="A332" s="125">
        <v>296</v>
      </c>
      <c r="B332" s="116">
        <f t="shared" si="25"/>
        <v>5747.8589277545607</v>
      </c>
      <c r="C332" s="126">
        <f t="shared" si="26"/>
        <v>-5617.9291415548969</v>
      </c>
      <c r="D332" s="127">
        <f t="shared" si="27"/>
        <v>-129.92978619966453</v>
      </c>
      <c r="E332" s="30">
        <f t="shared" si="28"/>
        <v>22730.387847462302</v>
      </c>
    </row>
    <row r="333" spans="1:5" ht="31" x14ac:dyDescent="0.35">
      <c r="A333" s="125">
        <v>297</v>
      </c>
      <c r="B333" s="116">
        <f t="shared" si="25"/>
        <v>5747.8589277545607</v>
      </c>
      <c r="C333" s="126">
        <f t="shared" si="26"/>
        <v>-5643.6779834536892</v>
      </c>
      <c r="D333" s="127">
        <f t="shared" si="27"/>
        <v>-104.18094430087126</v>
      </c>
      <c r="E333" s="30">
        <f t="shared" si="28"/>
        <v>17086.709864008611</v>
      </c>
    </row>
    <row r="334" spans="1:5" ht="31" x14ac:dyDescent="0.35">
      <c r="A334" s="125">
        <v>298</v>
      </c>
      <c r="B334" s="116">
        <f t="shared" si="25"/>
        <v>5747.8589277545607</v>
      </c>
      <c r="C334" s="126">
        <f t="shared" si="26"/>
        <v>-5669.544840877852</v>
      </c>
      <c r="D334" s="127">
        <f t="shared" si="27"/>
        <v>-78.314086876708501</v>
      </c>
      <c r="E334" s="30">
        <f t="shared" si="28"/>
        <v>11417.165023130759</v>
      </c>
    </row>
    <row r="335" spans="1:5" ht="31" x14ac:dyDescent="0.35">
      <c r="A335" s="125">
        <v>299</v>
      </c>
      <c r="B335" s="116">
        <f t="shared" si="25"/>
        <v>5747.8589277545607</v>
      </c>
      <c r="C335" s="126">
        <f t="shared" si="26"/>
        <v>-5695.5302547318761</v>
      </c>
      <c r="D335" s="127">
        <f t="shared" si="27"/>
        <v>-52.32867302268501</v>
      </c>
      <c r="E335" s="30">
        <f t="shared" si="28"/>
        <v>5721.6347683988834</v>
      </c>
    </row>
    <row r="336" spans="1:5" ht="31" x14ac:dyDescent="0.35">
      <c r="A336" s="125">
        <v>300</v>
      </c>
      <c r="B336" s="116">
        <f t="shared" si="25"/>
        <v>5747.8589277545607</v>
      </c>
      <c r="C336" s="126">
        <f t="shared" si="26"/>
        <v>-5721.6347683993972</v>
      </c>
      <c r="D336" s="127">
        <f t="shared" si="27"/>
        <v>-26.224159355163909</v>
      </c>
      <c r="E336" s="30">
        <f t="shared" si="28"/>
        <v>-5.1386450650170445E-10</v>
      </c>
    </row>
    <row r="337" spans="1:5" ht="31" x14ac:dyDescent="0.35">
      <c r="A337" s="125"/>
      <c r="B337" s="116"/>
      <c r="C337" s="126"/>
      <c r="D337" s="127"/>
      <c r="E337" s="30"/>
    </row>
    <row r="338" spans="1:5" ht="31" x14ac:dyDescent="0.35">
      <c r="A338" s="125"/>
      <c r="B338" s="116"/>
      <c r="C338" s="126"/>
      <c r="D338" s="127"/>
      <c r="E338" s="30"/>
    </row>
    <row r="339" spans="1:5" ht="31" x14ac:dyDescent="0.35">
      <c r="A339" s="125"/>
      <c r="B339" s="116"/>
      <c r="C339" s="126"/>
      <c r="D339" s="127"/>
      <c r="E339" s="30"/>
    </row>
    <row r="340" spans="1:5" ht="31" x14ac:dyDescent="0.35">
      <c r="A340" s="125"/>
      <c r="B340" s="116"/>
      <c r="C340" s="126"/>
      <c r="D340" s="127"/>
      <c r="E340" s="30"/>
    </row>
    <row r="341" spans="1:5" ht="31" x14ac:dyDescent="0.35">
      <c r="A341" s="125"/>
      <c r="B341" s="116"/>
      <c r="C341" s="126"/>
      <c r="D341" s="127"/>
      <c r="E341" s="30"/>
    </row>
    <row r="342" spans="1:5" ht="31" x14ac:dyDescent="0.35">
      <c r="A342" s="125"/>
      <c r="B342" s="116"/>
      <c r="C342" s="126"/>
      <c r="D342" s="127"/>
      <c r="E342" s="30"/>
    </row>
    <row r="343" spans="1:5" ht="31" x14ac:dyDescent="0.35">
      <c r="A343" s="125"/>
      <c r="B343" s="116"/>
      <c r="C343" s="126"/>
      <c r="D343" s="127"/>
      <c r="E343" s="30"/>
    </row>
    <row r="344" spans="1:5" ht="31" x14ac:dyDescent="0.35">
      <c r="A344" s="125"/>
      <c r="B344" s="116"/>
      <c r="C344" s="126"/>
      <c r="D344" s="127"/>
      <c r="E344" s="30"/>
    </row>
    <row r="345" spans="1:5" ht="31" x14ac:dyDescent="0.35">
      <c r="A345" s="125"/>
      <c r="B345" s="116"/>
      <c r="C345" s="126"/>
      <c r="D345" s="127"/>
      <c r="E345" s="30"/>
    </row>
    <row r="346" spans="1:5" ht="31" x14ac:dyDescent="0.35">
      <c r="A346" s="125"/>
      <c r="B346" s="116"/>
      <c r="C346" s="126"/>
      <c r="D346" s="127"/>
      <c r="E346" s="30"/>
    </row>
    <row r="347" spans="1:5" ht="31" x14ac:dyDescent="0.35">
      <c r="A347" s="125"/>
      <c r="B347" s="116"/>
      <c r="C347" s="126"/>
      <c r="D347" s="127"/>
      <c r="E347" s="30"/>
    </row>
    <row r="348" spans="1:5" ht="31" x14ac:dyDescent="0.35">
      <c r="A348" s="125"/>
      <c r="B348" s="116"/>
      <c r="C348" s="126"/>
      <c r="D348" s="127"/>
      <c r="E348" s="30"/>
    </row>
    <row r="349" spans="1:5" ht="31" x14ac:dyDescent="0.35">
      <c r="A349" s="125"/>
      <c r="B349" s="116"/>
      <c r="C349" s="126"/>
      <c r="D349" s="127"/>
      <c r="E349" s="30"/>
    </row>
    <row r="350" spans="1:5" ht="31" x14ac:dyDescent="0.35">
      <c r="A350" s="125"/>
      <c r="B350" s="116"/>
      <c r="C350" s="126"/>
      <c r="D350" s="127"/>
      <c r="E350" s="30"/>
    </row>
    <row r="351" spans="1:5" ht="31" x14ac:dyDescent="0.35">
      <c r="A351" s="125"/>
      <c r="B351" s="116"/>
      <c r="C351" s="126"/>
      <c r="D351" s="127"/>
      <c r="E351" s="30"/>
    </row>
    <row r="352" spans="1:5" ht="31" x14ac:dyDescent="0.35">
      <c r="A352" s="125"/>
      <c r="B352" s="116"/>
      <c r="C352" s="126"/>
      <c r="D352" s="127"/>
      <c r="E352" s="30"/>
    </row>
    <row r="353" spans="1:5" ht="31" x14ac:dyDescent="0.35">
      <c r="A353" s="125"/>
      <c r="B353" s="116"/>
      <c r="C353" s="126"/>
      <c r="D353" s="127"/>
      <c r="E353" s="30"/>
    </row>
    <row r="354" spans="1:5" ht="31" x14ac:dyDescent="0.35">
      <c r="A354" s="125"/>
      <c r="B354" s="116"/>
      <c r="C354" s="126"/>
      <c r="D354" s="127"/>
      <c r="E354" s="30"/>
    </row>
    <row r="355" spans="1:5" ht="31" x14ac:dyDescent="0.35">
      <c r="A355" s="125"/>
      <c r="B355" s="116"/>
      <c r="C355" s="126"/>
      <c r="D355" s="127"/>
      <c r="E355" s="30"/>
    </row>
    <row r="356" spans="1:5" ht="31" x14ac:dyDescent="0.35">
      <c r="A356" s="125"/>
      <c r="B356" s="116"/>
      <c r="C356" s="126"/>
      <c r="D356" s="127"/>
      <c r="E356" s="30"/>
    </row>
    <row r="357" spans="1:5" ht="31" x14ac:dyDescent="0.35">
      <c r="A357" s="125"/>
      <c r="B357" s="116"/>
      <c r="C357" s="126"/>
      <c r="D357" s="127"/>
      <c r="E357" s="30"/>
    </row>
    <row r="358" spans="1:5" ht="31" x14ac:dyDescent="0.35">
      <c r="A358" s="125"/>
      <c r="B358" s="116"/>
      <c r="C358" s="126"/>
      <c r="D358" s="127"/>
      <c r="E358" s="30"/>
    </row>
    <row r="359" spans="1:5" ht="31" x14ac:dyDescent="0.35">
      <c r="A359" s="125"/>
      <c r="B359" s="116"/>
      <c r="C359" s="126"/>
      <c r="D359" s="127"/>
      <c r="E359" s="30"/>
    </row>
    <row r="360" spans="1:5" ht="31" x14ac:dyDescent="0.35">
      <c r="A360" s="125"/>
      <c r="B360" s="116"/>
      <c r="C360" s="126"/>
      <c r="D360" s="127"/>
      <c r="E360" s="30"/>
    </row>
    <row r="361" spans="1:5" ht="31" x14ac:dyDescent="0.35">
      <c r="A361" s="125"/>
      <c r="B361" s="116"/>
      <c r="C361" s="126"/>
      <c r="D361" s="127"/>
      <c r="E361" s="30"/>
    </row>
    <row r="362" spans="1:5" ht="31" x14ac:dyDescent="0.35">
      <c r="A362" s="125"/>
      <c r="B362" s="116"/>
      <c r="C362" s="126"/>
      <c r="D362" s="127"/>
      <c r="E362" s="30"/>
    </row>
    <row r="363" spans="1:5" ht="31" x14ac:dyDescent="0.35">
      <c r="A363" s="125"/>
      <c r="B363" s="116"/>
      <c r="C363" s="126"/>
      <c r="D363" s="127"/>
      <c r="E363" s="30"/>
    </row>
    <row r="364" spans="1:5" ht="31" x14ac:dyDescent="0.35">
      <c r="A364" s="125"/>
      <c r="B364" s="116"/>
      <c r="C364" s="126"/>
      <c r="D364" s="127"/>
      <c r="E364" s="30"/>
    </row>
    <row r="365" spans="1:5" ht="31" x14ac:dyDescent="0.35">
      <c r="A365" s="125"/>
      <c r="B365" s="116"/>
      <c r="C365" s="126"/>
      <c r="D365" s="127"/>
      <c r="E365" s="30"/>
    </row>
    <row r="366" spans="1:5" ht="31" x14ac:dyDescent="0.35">
      <c r="A366" s="125"/>
      <c r="B366" s="116"/>
      <c r="C366" s="126"/>
      <c r="D366" s="127"/>
      <c r="E366" s="30"/>
    </row>
    <row r="367" spans="1:5" ht="31" x14ac:dyDescent="0.35">
      <c r="A367" s="125"/>
      <c r="B367" s="116"/>
      <c r="C367" s="126"/>
      <c r="D367" s="127"/>
      <c r="E367" s="30"/>
    </row>
    <row r="368" spans="1:5" ht="31" x14ac:dyDescent="0.35">
      <c r="A368" s="125"/>
      <c r="B368" s="116"/>
      <c r="C368" s="126"/>
      <c r="D368" s="127"/>
      <c r="E368" s="30"/>
    </row>
    <row r="369" spans="1:5" ht="31" x14ac:dyDescent="0.35">
      <c r="A369" s="125"/>
      <c r="B369" s="116"/>
      <c r="C369" s="126"/>
      <c r="D369" s="127"/>
      <c r="E369" s="30"/>
    </row>
    <row r="370" spans="1:5" ht="31" x14ac:dyDescent="0.35">
      <c r="A370" s="125"/>
      <c r="B370" s="116"/>
      <c r="C370" s="126"/>
      <c r="D370" s="127"/>
      <c r="E370" s="30"/>
    </row>
    <row r="371" spans="1:5" ht="31" x14ac:dyDescent="0.35">
      <c r="A371" s="125"/>
      <c r="B371" s="116"/>
      <c r="C371" s="126"/>
      <c r="D371" s="127"/>
      <c r="E371" s="30"/>
    </row>
    <row r="372" spans="1:5" ht="31" x14ac:dyDescent="0.35">
      <c r="A372" s="125"/>
      <c r="B372" s="116"/>
      <c r="C372" s="126"/>
      <c r="D372" s="127"/>
      <c r="E372" s="30"/>
    </row>
    <row r="373" spans="1:5" ht="31" x14ac:dyDescent="0.35">
      <c r="A373" s="125"/>
      <c r="B373" s="116"/>
      <c r="C373" s="126"/>
      <c r="D373" s="127"/>
      <c r="E373" s="30"/>
    </row>
    <row r="374" spans="1:5" ht="31" x14ac:dyDescent="0.35">
      <c r="A374" s="125"/>
      <c r="B374" s="116"/>
      <c r="C374" s="126"/>
      <c r="D374" s="127"/>
      <c r="E374" s="30"/>
    </row>
    <row r="375" spans="1:5" ht="31" x14ac:dyDescent="0.35">
      <c r="A375" s="125"/>
      <c r="B375" s="116"/>
      <c r="C375" s="126"/>
      <c r="D375" s="127"/>
      <c r="E375" s="30"/>
    </row>
    <row r="376" spans="1:5" ht="31" x14ac:dyDescent="0.35">
      <c r="A376" s="125"/>
      <c r="B376" s="116"/>
      <c r="C376" s="126"/>
      <c r="D376" s="127"/>
      <c r="E376" s="30"/>
    </row>
    <row r="377" spans="1:5" ht="31" x14ac:dyDescent="0.35">
      <c r="A377" s="125"/>
      <c r="B377" s="116"/>
      <c r="C377" s="126"/>
      <c r="D377" s="127"/>
      <c r="E377" s="30"/>
    </row>
    <row r="378" spans="1:5" ht="31" x14ac:dyDescent="0.35">
      <c r="A378" s="125"/>
      <c r="B378" s="116"/>
      <c r="C378" s="126"/>
      <c r="D378" s="127"/>
      <c r="E378" s="30"/>
    </row>
    <row r="379" spans="1:5" ht="31" x14ac:dyDescent="0.35">
      <c r="A379" s="125"/>
      <c r="B379" s="116"/>
      <c r="C379" s="126"/>
      <c r="D379" s="127"/>
      <c r="E379" s="30"/>
    </row>
    <row r="380" spans="1:5" ht="31" x14ac:dyDescent="0.35">
      <c r="A380" s="125"/>
      <c r="B380" s="116"/>
      <c r="C380" s="126"/>
      <c r="D380" s="127"/>
      <c r="E380" s="30"/>
    </row>
    <row r="381" spans="1:5" ht="31" x14ac:dyDescent="0.35">
      <c r="A381" s="125"/>
      <c r="B381" s="116"/>
      <c r="C381" s="126"/>
      <c r="D381" s="127"/>
      <c r="E381" s="30"/>
    </row>
    <row r="382" spans="1:5" ht="31" x14ac:dyDescent="0.35">
      <c r="A382" s="125"/>
      <c r="B382" s="116"/>
      <c r="C382" s="126"/>
      <c r="D382" s="127"/>
      <c r="E382" s="30"/>
    </row>
    <row r="383" spans="1:5" ht="31" x14ac:dyDescent="0.35">
      <c r="A383" s="125"/>
      <c r="B383" s="116"/>
      <c r="C383" s="126"/>
      <c r="D383" s="127"/>
      <c r="E383" s="30"/>
    </row>
    <row r="384" spans="1:5" ht="31" x14ac:dyDescent="0.35">
      <c r="A384" s="125"/>
      <c r="B384" s="116"/>
      <c r="C384" s="126"/>
      <c r="D384" s="127"/>
      <c r="E384" s="30"/>
    </row>
    <row r="385" spans="1:5" ht="31" x14ac:dyDescent="0.35">
      <c r="A385" s="125"/>
      <c r="B385" s="116"/>
      <c r="C385" s="126"/>
      <c r="D385" s="127"/>
      <c r="E385" s="30"/>
    </row>
    <row r="386" spans="1:5" ht="31" x14ac:dyDescent="0.35">
      <c r="A386" s="125"/>
      <c r="B386" s="116"/>
      <c r="C386" s="126"/>
      <c r="D386" s="127"/>
      <c r="E386" s="30"/>
    </row>
    <row r="387" spans="1:5" ht="31" x14ac:dyDescent="0.35">
      <c r="A387" s="125"/>
      <c r="B387" s="116"/>
      <c r="C387" s="126"/>
      <c r="D387" s="127"/>
      <c r="E387" s="30"/>
    </row>
    <row r="388" spans="1:5" ht="31" x14ac:dyDescent="0.35">
      <c r="A388" s="125"/>
      <c r="B388" s="116"/>
      <c r="C388" s="126"/>
      <c r="D388" s="127"/>
      <c r="E388" s="30"/>
    </row>
    <row r="389" spans="1:5" ht="31" x14ac:dyDescent="0.35">
      <c r="A389" s="125"/>
      <c r="B389" s="116"/>
      <c r="C389" s="126"/>
      <c r="D389" s="127"/>
      <c r="E389" s="30"/>
    </row>
    <row r="390" spans="1:5" ht="31" x14ac:dyDescent="0.35">
      <c r="A390" s="125"/>
      <c r="B390" s="116"/>
      <c r="C390" s="126"/>
      <c r="D390" s="127"/>
      <c r="E390" s="30"/>
    </row>
    <row r="391" spans="1:5" ht="31" x14ac:dyDescent="0.35">
      <c r="A391" s="125"/>
      <c r="B391" s="116"/>
      <c r="C391" s="126"/>
      <c r="D391" s="127"/>
      <c r="E391" s="30"/>
    </row>
    <row r="392" spans="1:5" ht="31" x14ac:dyDescent="0.35">
      <c r="A392" s="125"/>
      <c r="B392" s="116"/>
      <c r="C392" s="126"/>
      <c r="D392" s="127"/>
      <c r="E392" s="30"/>
    </row>
    <row r="393" spans="1:5" ht="31" x14ac:dyDescent="0.35">
      <c r="A393" s="125"/>
      <c r="B393" s="116"/>
      <c r="C393" s="126"/>
      <c r="D393" s="127"/>
      <c r="E393" s="30"/>
    </row>
    <row r="394" spans="1:5" ht="31" x14ac:dyDescent="0.35">
      <c r="A394" s="125"/>
      <c r="B394" s="116"/>
      <c r="C394" s="126"/>
      <c r="D394" s="127"/>
      <c r="E394" s="30"/>
    </row>
    <row r="395" spans="1:5" ht="31" x14ac:dyDescent="0.35">
      <c r="A395" s="125"/>
      <c r="B395" s="116"/>
      <c r="C395" s="126"/>
      <c r="D395" s="127"/>
      <c r="E395" s="30"/>
    </row>
    <row r="396" spans="1:5" ht="31" x14ac:dyDescent="0.35">
      <c r="A396" s="125"/>
      <c r="B396" s="116"/>
      <c r="C396" s="126"/>
      <c r="D396" s="127"/>
      <c r="E396" s="30"/>
    </row>
    <row r="397" spans="1:5" ht="31" x14ac:dyDescent="0.35">
      <c r="A397" s="125"/>
      <c r="B397" s="116"/>
      <c r="C397" s="126"/>
      <c r="D397" s="127"/>
      <c r="E397" s="30"/>
    </row>
    <row r="398" spans="1:5" ht="31" x14ac:dyDescent="0.35">
      <c r="A398" s="125"/>
      <c r="B398" s="116"/>
      <c r="C398" s="126"/>
      <c r="D398" s="127"/>
      <c r="E398" s="30"/>
    </row>
    <row r="399" spans="1:5" ht="31" x14ac:dyDescent="0.35">
      <c r="A399" s="125"/>
      <c r="B399" s="116"/>
      <c r="C399" s="126"/>
      <c r="D399" s="127"/>
      <c r="E399" s="30"/>
    </row>
    <row r="400" spans="1:5" ht="31" x14ac:dyDescent="0.35">
      <c r="A400" s="125"/>
      <c r="B400" s="116"/>
      <c r="C400" s="126"/>
      <c r="D400" s="127"/>
      <c r="E400" s="30"/>
    </row>
    <row r="401" spans="1:5" ht="31" x14ac:dyDescent="0.35">
      <c r="A401" s="125"/>
      <c r="B401" s="116"/>
      <c r="C401" s="126"/>
      <c r="D401" s="127"/>
      <c r="E401" s="30"/>
    </row>
    <row r="402" spans="1:5" ht="31" x14ac:dyDescent="0.35">
      <c r="A402" s="125"/>
      <c r="B402" s="116"/>
      <c r="C402" s="126"/>
      <c r="D402" s="127"/>
      <c r="E402" s="30"/>
    </row>
    <row r="403" spans="1:5" ht="31" x14ac:dyDescent="0.35">
      <c r="A403" s="125"/>
      <c r="B403" s="116"/>
      <c r="C403" s="126"/>
      <c r="D403" s="127"/>
      <c r="E403" s="30"/>
    </row>
    <row r="404" spans="1:5" ht="31" x14ac:dyDescent="0.35">
      <c r="A404" s="125"/>
      <c r="B404" s="116"/>
      <c r="C404" s="126"/>
      <c r="D404" s="127"/>
      <c r="E404" s="30"/>
    </row>
    <row r="405" spans="1:5" ht="31" x14ac:dyDescent="0.35">
      <c r="A405" s="125"/>
      <c r="B405" s="116"/>
      <c r="C405" s="126"/>
      <c r="D405" s="127"/>
      <c r="E405" s="30"/>
    </row>
    <row r="406" spans="1:5" ht="31" x14ac:dyDescent="0.35">
      <c r="A406" s="125"/>
      <c r="B406" s="116"/>
      <c r="C406" s="126"/>
      <c r="D406" s="127"/>
      <c r="E406" s="30"/>
    </row>
    <row r="407" spans="1:5" ht="31" x14ac:dyDescent="0.35">
      <c r="A407" s="125"/>
      <c r="B407" s="116"/>
      <c r="C407" s="126"/>
      <c r="D407" s="127"/>
      <c r="E407" s="30"/>
    </row>
    <row r="408" spans="1:5" ht="31" x14ac:dyDescent="0.35">
      <c r="A408" s="125"/>
      <c r="B408" s="116"/>
      <c r="C408" s="126"/>
      <c r="D408" s="127"/>
      <c r="E408" s="30"/>
    </row>
    <row r="409" spans="1:5" ht="31" x14ac:dyDescent="0.35">
      <c r="A409" s="125"/>
      <c r="B409" s="116"/>
      <c r="C409" s="126"/>
      <c r="D409" s="127"/>
      <c r="E409" s="30"/>
    </row>
    <row r="410" spans="1:5" ht="31" x14ac:dyDescent="0.35">
      <c r="A410" s="125"/>
      <c r="B410" s="116"/>
      <c r="C410" s="126"/>
      <c r="D410" s="127"/>
      <c r="E410" s="30"/>
    </row>
    <row r="411" spans="1:5" ht="31" x14ac:dyDescent="0.35">
      <c r="A411" s="125"/>
      <c r="B411" s="116"/>
      <c r="C411" s="126"/>
      <c r="D411" s="127"/>
      <c r="E411" s="30"/>
    </row>
    <row r="412" spans="1:5" ht="31" x14ac:dyDescent="0.35">
      <c r="A412" s="125"/>
      <c r="B412" s="116"/>
      <c r="C412" s="126"/>
      <c r="D412" s="127"/>
      <c r="E412" s="30"/>
    </row>
    <row r="413" spans="1:5" ht="31" x14ac:dyDescent="0.35">
      <c r="A413" s="125"/>
      <c r="B413" s="116"/>
      <c r="C413" s="126"/>
      <c r="D413" s="127"/>
      <c r="E413" s="30"/>
    </row>
    <row r="414" spans="1:5" ht="31" x14ac:dyDescent="0.35">
      <c r="A414" s="125"/>
      <c r="B414" s="116"/>
      <c r="C414" s="126"/>
      <c r="D414" s="127"/>
      <c r="E414" s="30"/>
    </row>
    <row r="415" spans="1:5" ht="31" x14ac:dyDescent="0.35">
      <c r="A415" s="125"/>
      <c r="B415" s="116"/>
      <c r="C415" s="126"/>
      <c r="D415" s="127"/>
      <c r="E415" s="30"/>
    </row>
    <row r="416" spans="1:5" ht="31" x14ac:dyDescent="0.35">
      <c r="A416" s="125"/>
      <c r="B416" s="116"/>
      <c r="C416" s="126"/>
      <c r="D416" s="127"/>
      <c r="E416" s="30"/>
    </row>
    <row r="417" spans="1:5" ht="31" x14ac:dyDescent="0.35">
      <c r="A417" s="125"/>
      <c r="B417" s="116"/>
      <c r="C417" s="126"/>
      <c r="D417" s="127"/>
      <c r="E417" s="30"/>
    </row>
    <row r="418" spans="1:5" ht="31" x14ac:dyDescent="0.35">
      <c r="A418" s="125"/>
      <c r="B418" s="116"/>
      <c r="C418" s="126"/>
      <c r="D418" s="127"/>
      <c r="E418" s="30"/>
    </row>
    <row r="419" spans="1:5" ht="31" x14ac:dyDescent="0.35">
      <c r="A419" s="125"/>
      <c r="B419" s="116"/>
      <c r="C419" s="126"/>
      <c r="D419" s="127"/>
      <c r="E419" s="30"/>
    </row>
    <row r="420" spans="1:5" ht="31" x14ac:dyDescent="0.35">
      <c r="A420" s="125"/>
      <c r="B420" s="116"/>
      <c r="C420" s="126"/>
      <c r="D420" s="127"/>
      <c r="E420" s="30"/>
    </row>
    <row r="421" spans="1:5" ht="31" x14ac:dyDescent="0.35">
      <c r="A421" s="125"/>
      <c r="B421" s="116"/>
      <c r="C421" s="126"/>
      <c r="D421" s="127"/>
      <c r="E421" s="30"/>
    </row>
    <row r="422" spans="1:5" ht="31" x14ac:dyDescent="0.35">
      <c r="A422" s="125"/>
      <c r="B422" s="116"/>
      <c r="C422" s="126"/>
      <c r="D422" s="127"/>
      <c r="E422" s="30"/>
    </row>
    <row r="423" spans="1:5" ht="31" x14ac:dyDescent="0.35">
      <c r="A423" s="125"/>
      <c r="B423" s="116"/>
      <c r="C423" s="126"/>
      <c r="D423" s="127"/>
      <c r="E423" s="30"/>
    </row>
    <row r="424" spans="1:5" ht="31" x14ac:dyDescent="0.35">
      <c r="A424" s="125"/>
      <c r="B424" s="116"/>
      <c r="C424" s="126"/>
      <c r="D424" s="127"/>
      <c r="E424" s="30"/>
    </row>
    <row r="425" spans="1:5" ht="31" x14ac:dyDescent="0.35">
      <c r="A425" s="125"/>
      <c r="B425" s="116"/>
      <c r="C425" s="126"/>
      <c r="D425" s="127"/>
      <c r="E425" s="30"/>
    </row>
    <row r="426" spans="1:5" ht="31" x14ac:dyDescent="0.35">
      <c r="A426" s="125"/>
      <c r="B426" s="116"/>
      <c r="C426" s="126"/>
      <c r="D426" s="127"/>
      <c r="E426" s="30"/>
    </row>
    <row r="427" spans="1:5" ht="31" x14ac:dyDescent="0.35">
      <c r="A427" s="125"/>
      <c r="B427" s="116"/>
      <c r="C427" s="126"/>
      <c r="D427" s="127"/>
      <c r="E427" s="30"/>
    </row>
    <row r="428" spans="1:5" ht="31" x14ac:dyDescent="0.35">
      <c r="A428" s="125"/>
      <c r="B428" s="116"/>
      <c r="C428" s="126"/>
      <c r="D428" s="127"/>
      <c r="E428" s="30"/>
    </row>
    <row r="429" spans="1:5" ht="31" x14ac:dyDescent="0.35">
      <c r="A429" s="125"/>
      <c r="B429" s="116"/>
      <c r="C429" s="126"/>
      <c r="D429" s="127"/>
      <c r="E429" s="30"/>
    </row>
    <row r="430" spans="1:5" ht="31" x14ac:dyDescent="0.35">
      <c r="A430" s="125"/>
      <c r="B430" s="116"/>
      <c r="C430" s="126"/>
      <c r="D430" s="127"/>
      <c r="E430" s="30"/>
    </row>
    <row r="431" spans="1:5" ht="31" x14ac:dyDescent="0.35">
      <c r="A431" s="125"/>
      <c r="B431" s="116"/>
      <c r="C431" s="126"/>
      <c r="D431" s="127"/>
      <c r="E431" s="30"/>
    </row>
    <row r="432" spans="1:5" ht="31" x14ac:dyDescent="0.35">
      <c r="A432" s="125"/>
      <c r="B432" s="116"/>
      <c r="C432" s="126"/>
      <c r="D432" s="127"/>
      <c r="E432" s="30"/>
    </row>
    <row r="433" spans="1:5" ht="31" x14ac:dyDescent="0.35">
      <c r="A433" s="125"/>
      <c r="B433" s="116"/>
      <c r="C433" s="126"/>
      <c r="D433" s="127"/>
      <c r="E433" s="30"/>
    </row>
    <row r="434" spans="1:5" ht="31" x14ac:dyDescent="0.35">
      <c r="A434" s="125"/>
      <c r="B434" s="116"/>
      <c r="C434" s="126"/>
      <c r="D434" s="127"/>
      <c r="E434" s="30"/>
    </row>
    <row r="435" spans="1:5" ht="31" x14ac:dyDescent="0.35">
      <c r="A435" s="125"/>
      <c r="B435" s="116"/>
      <c r="C435" s="126"/>
      <c r="D435" s="127"/>
      <c r="E435" s="30"/>
    </row>
    <row r="436" spans="1:5" ht="31" x14ac:dyDescent="0.35">
      <c r="A436" s="125"/>
      <c r="B436" s="116"/>
      <c r="C436" s="126"/>
      <c r="D436" s="127"/>
      <c r="E436" s="30"/>
    </row>
    <row r="437" spans="1:5" ht="31" x14ac:dyDescent="0.35">
      <c r="A437" s="125"/>
      <c r="B437" s="116"/>
      <c r="C437" s="126"/>
      <c r="D437" s="127"/>
      <c r="E437" s="30"/>
    </row>
    <row r="438" spans="1:5" ht="31" x14ac:dyDescent="0.35">
      <c r="A438" s="125"/>
      <c r="B438" s="116"/>
      <c r="C438" s="126"/>
      <c r="D438" s="127"/>
      <c r="E438" s="30"/>
    </row>
    <row r="439" spans="1:5" ht="31" x14ac:dyDescent="0.35">
      <c r="A439" s="125"/>
      <c r="B439" s="116"/>
      <c r="C439" s="126"/>
      <c r="D439" s="127"/>
      <c r="E439" s="30"/>
    </row>
    <row r="440" spans="1:5" ht="31" x14ac:dyDescent="0.35">
      <c r="A440" s="125"/>
      <c r="B440" s="116"/>
      <c r="C440" s="126"/>
      <c r="D440" s="127"/>
      <c r="E440" s="30"/>
    </row>
    <row r="441" spans="1:5" ht="31" x14ac:dyDescent="0.35">
      <c r="A441" s="125"/>
      <c r="B441" s="116"/>
      <c r="C441" s="126"/>
      <c r="D441" s="127"/>
      <c r="E441" s="30"/>
    </row>
    <row r="442" spans="1:5" ht="31" x14ac:dyDescent="0.35">
      <c r="A442" s="125"/>
      <c r="B442" s="116"/>
      <c r="C442" s="126"/>
      <c r="D442" s="127"/>
      <c r="E442" s="30"/>
    </row>
    <row r="443" spans="1:5" ht="31" x14ac:dyDescent="0.35">
      <c r="A443" s="125"/>
      <c r="B443" s="116"/>
      <c r="C443" s="126"/>
      <c r="D443" s="127"/>
      <c r="E443" s="30"/>
    </row>
    <row r="444" spans="1:5" ht="31" x14ac:dyDescent="0.35">
      <c r="A444" s="125"/>
      <c r="B444" s="116"/>
      <c r="C444" s="126"/>
      <c r="D444" s="127"/>
      <c r="E444" s="30"/>
    </row>
    <row r="445" spans="1:5" ht="31" x14ac:dyDescent="0.35">
      <c r="A445" s="125"/>
      <c r="B445" s="116"/>
      <c r="C445" s="126"/>
      <c r="D445" s="127"/>
      <c r="E445" s="30"/>
    </row>
    <row r="446" spans="1:5" ht="31" x14ac:dyDescent="0.35">
      <c r="A446" s="125"/>
      <c r="B446" s="116"/>
      <c r="C446" s="126"/>
      <c r="D446" s="127"/>
      <c r="E446" s="30"/>
    </row>
    <row r="447" spans="1:5" ht="31" x14ac:dyDescent="0.35">
      <c r="A447" s="125"/>
      <c r="B447" s="116"/>
      <c r="C447" s="126"/>
      <c r="D447" s="127"/>
      <c r="E447" s="30"/>
    </row>
    <row r="448" spans="1:5" ht="31" x14ac:dyDescent="0.35">
      <c r="A448" s="125"/>
      <c r="B448" s="116"/>
      <c r="C448" s="126"/>
      <c r="D448" s="127"/>
      <c r="E448" s="30"/>
    </row>
    <row r="449" spans="1:5" ht="31" x14ac:dyDescent="0.35">
      <c r="A449" s="125"/>
      <c r="B449" s="116"/>
      <c r="C449" s="126"/>
      <c r="D449" s="127"/>
      <c r="E449" s="30"/>
    </row>
    <row r="450" spans="1:5" ht="31" x14ac:dyDescent="0.35">
      <c r="A450" s="125"/>
      <c r="B450" s="116"/>
      <c r="C450" s="126"/>
      <c r="D450" s="127"/>
      <c r="E450" s="30"/>
    </row>
    <row r="451" spans="1:5" ht="31" x14ac:dyDescent="0.35">
      <c r="A451" s="125"/>
      <c r="B451" s="116"/>
      <c r="C451" s="126"/>
      <c r="D451" s="127"/>
      <c r="E451" s="30"/>
    </row>
    <row r="452" spans="1:5" ht="31" x14ac:dyDescent="0.35">
      <c r="A452" s="125"/>
      <c r="B452" s="116"/>
      <c r="C452" s="126"/>
      <c r="D452" s="127"/>
      <c r="E452" s="30"/>
    </row>
    <row r="453" spans="1:5" ht="31" x14ac:dyDescent="0.35">
      <c r="A453" s="125"/>
      <c r="B453" s="116"/>
      <c r="C453" s="126"/>
      <c r="D453" s="127"/>
      <c r="E453" s="30"/>
    </row>
    <row r="454" spans="1:5" ht="31" x14ac:dyDescent="0.35">
      <c r="A454" s="125"/>
      <c r="B454" s="116"/>
      <c r="C454" s="126"/>
      <c r="D454" s="127"/>
      <c r="E454" s="30"/>
    </row>
    <row r="455" spans="1:5" ht="31" x14ac:dyDescent="0.35">
      <c r="A455" s="125"/>
      <c r="B455" s="116"/>
      <c r="C455" s="126"/>
      <c r="D455" s="127"/>
      <c r="E455" s="30"/>
    </row>
    <row r="456" spans="1:5" ht="31" x14ac:dyDescent="0.35">
      <c r="A456" s="125"/>
      <c r="B456" s="116"/>
      <c r="C456" s="126"/>
      <c r="D456" s="127"/>
      <c r="E456" s="30"/>
    </row>
    <row r="457" spans="1:5" ht="31" x14ac:dyDescent="0.35">
      <c r="A457" s="125"/>
      <c r="B457" s="116"/>
      <c r="C457" s="126"/>
      <c r="D457" s="127"/>
      <c r="E457" s="30"/>
    </row>
    <row r="458" spans="1:5" ht="31" x14ac:dyDescent="0.35">
      <c r="A458" s="125"/>
      <c r="B458" s="116"/>
      <c r="C458" s="126"/>
      <c r="D458" s="127"/>
      <c r="E458" s="30"/>
    </row>
    <row r="459" spans="1:5" ht="31" x14ac:dyDescent="0.35">
      <c r="A459" s="125"/>
      <c r="B459" s="116"/>
      <c r="C459" s="126"/>
      <c r="D459" s="127"/>
      <c r="E459" s="30"/>
    </row>
    <row r="460" spans="1:5" ht="31" x14ac:dyDescent="0.35">
      <c r="A460" s="125"/>
      <c r="B460" s="116"/>
      <c r="C460" s="126"/>
      <c r="D460" s="127"/>
      <c r="E460" s="30"/>
    </row>
    <row r="461" spans="1:5" ht="31" x14ac:dyDescent="0.35">
      <c r="A461" s="125"/>
      <c r="B461" s="116"/>
      <c r="C461" s="126"/>
      <c r="D461" s="127"/>
      <c r="E461" s="30"/>
    </row>
    <row r="462" spans="1:5" ht="31" x14ac:dyDescent="0.35">
      <c r="A462" s="125"/>
      <c r="B462" s="116"/>
      <c r="C462" s="126"/>
      <c r="D462" s="127"/>
      <c r="E462" s="30"/>
    </row>
    <row r="463" spans="1:5" ht="31" x14ac:dyDescent="0.35">
      <c r="A463" s="125"/>
      <c r="B463" s="116"/>
      <c r="C463" s="126"/>
      <c r="D463" s="127"/>
      <c r="E463" s="30"/>
    </row>
    <row r="464" spans="1:5" ht="31" x14ac:dyDescent="0.35">
      <c r="A464" s="125"/>
      <c r="B464" s="116"/>
      <c r="C464" s="126"/>
      <c r="D464" s="127"/>
      <c r="E464" s="30"/>
    </row>
    <row r="465" spans="1:5" ht="31" x14ac:dyDescent="0.35">
      <c r="A465" s="125"/>
      <c r="B465" s="116"/>
      <c r="C465" s="126"/>
      <c r="D465" s="127"/>
      <c r="E465" s="30"/>
    </row>
    <row r="466" spans="1:5" ht="31" x14ac:dyDescent="0.35">
      <c r="A466" s="125"/>
      <c r="B466" s="116"/>
      <c r="C466" s="126"/>
      <c r="D466" s="127"/>
      <c r="E466" s="30"/>
    </row>
    <row r="467" spans="1:5" ht="31" x14ac:dyDescent="0.35">
      <c r="A467" s="125"/>
      <c r="B467" s="116"/>
      <c r="C467" s="126"/>
      <c r="D467" s="127"/>
      <c r="E467" s="30"/>
    </row>
    <row r="468" spans="1:5" ht="31" x14ac:dyDescent="0.35">
      <c r="A468" s="125"/>
      <c r="B468" s="116"/>
      <c r="C468" s="126"/>
      <c r="D468" s="127"/>
      <c r="E468" s="30"/>
    </row>
    <row r="469" spans="1:5" ht="31" x14ac:dyDescent="0.35">
      <c r="A469" s="125"/>
      <c r="B469" s="116"/>
      <c r="C469" s="126"/>
      <c r="D469" s="127"/>
      <c r="E469" s="30"/>
    </row>
    <row r="470" spans="1:5" ht="31" x14ac:dyDescent="0.35">
      <c r="A470" s="125"/>
      <c r="B470" s="116"/>
      <c r="C470" s="126"/>
      <c r="D470" s="127"/>
      <c r="E470" s="30"/>
    </row>
    <row r="471" spans="1:5" ht="31" x14ac:dyDescent="0.35">
      <c r="A471" s="125"/>
      <c r="B471" s="116"/>
      <c r="C471" s="126"/>
      <c r="D471" s="127"/>
      <c r="E471" s="30"/>
    </row>
    <row r="472" spans="1:5" ht="31" x14ac:dyDescent="0.35">
      <c r="A472" s="125"/>
      <c r="B472" s="116"/>
      <c r="C472" s="126"/>
      <c r="D472" s="127"/>
      <c r="E472" s="30"/>
    </row>
    <row r="473" spans="1:5" ht="31" x14ac:dyDescent="0.35">
      <c r="A473" s="125"/>
      <c r="B473" s="116"/>
      <c r="C473" s="126"/>
      <c r="D473" s="127"/>
      <c r="E473" s="30"/>
    </row>
    <row r="474" spans="1:5" ht="31" x14ac:dyDescent="0.35">
      <c r="A474" s="125"/>
      <c r="B474" s="116"/>
      <c r="C474" s="126"/>
      <c r="D474" s="127"/>
      <c r="E474" s="30"/>
    </row>
    <row r="475" spans="1:5" ht="31" x14ac:dyDescent="0.35">
      <c r="A475" s="125"/>
      <c r="B475" s="116"/>
      <c r="C475" s="126"/>
      <c r="D475" s="127"/>
      <c r="E475" s="30"/>
    </row>
    <row r="476" spans="1:5" ht="31" x14ac:dyDescent="0.35">
      <c r="A476" s="125"/>
      <c r="B476" s="116"/>
      <c r="C476" s="126"/>
      <c r="D476" s="127"/>
      <c r="E476" s="30"/>
    </row>
    <row r="477" spans="1:5" ht="31" x14ac:dyDescent="0.35">
      <c r="A477" s="125"/>
      <c r="B477" s="116"/>
      <c r="C477" s="126"/>
      <c r="D477" s="127"/>
      <c r="E477" s="30"/>
    </row>
    <row r="478" spans="1:5" ht="31" x14ac:dyDescent="0.35">
      <c r="A478" s="125"/>
      <c r="B478" s="116"/>
      <c r="C478" s="126"/>
      <c r="D478" s="127"/>
      <c r="E478" s="30"/>
    </row>
    <row r="479" spans="1:5" ht="31" x14ac:dyDescent="0.35">
      <c r="A479" s="125"/>
      <c r="B479" s="116"/>
      <c r="C479" s="126"/>
      <c r="D479" s="127"/>
      <c r="E479" s="30"/>
    </row>
    <row r="480" spans="1:5" ht="31" x14ac:dyDescent="0.35">
      <c r="A480" s="125"/>
      <c r="B480" s="116"/>
      <c r="C480" s="126"/>
      <c r="D480" s="127"/>
      <c r="E480" s="30"/>
    </row>
    <row r="481" spans="1:5" ht="31" x14ac:dyDescent="0.35">
      <c r="A481" s="125"/>
      <c r="B481" s="116"/>
      <c r="C481" s="126"/>
      <c r="D481" s="127"/>
      <c r="E481" s="30"/>
    </row>
    <row r="482" spans="1:5" ht="31" x14ac:dyDescent="0.35">
      <c r="A482" s="125"/>
      <c r="B482" s="116"/>
      <c r="C482" s="126"/>
      <c r="D482" s="127"/>
      <c r="E482" s="30"/>
    </row>
    <row r="483" spans="1:5" ht="31" x14ac:dyDescent="0.35">
      <c r="A483" s="125"/>
      <c r="B483" s="116"/>
      <c r="C483" s="126"/>
      <c r="D483" s="127"/>
      <c r="E483" s="30"/>
    </row>
    <row r="484" spans="1:5" ht="31" x14ac:dyDescent="0.35">
      <c r="A484" s="125"/>
      <c r="B484" s="116"/>
      <c r="C484" s="126"/>
      <c r="D484" s="127"/>
      <c r="E484" s="30"/>
    </row>
    <row r="485" spans="1:5" ht="31" x14ac:dyDescent="0.35">
      <c r="A485" s="125"/>
      <c r="B485" s="116"/>
      <c r="C485" s="126"/>
      <c r="D485" s="127"/>
      <c r="E485" s="30"/>
    </row>
    <row r="486" spans="1:5" ht="31" x14ac:dyDescent="0.35">
      <c r="A486" s="125"/>
      <c r="B486" s="116"/>
      <c r="C486" s="126"/>
      <c r="D486" s="127"/>
      <c r="E486" s="30"/>
    </row>
    <row r="487" spans="1:5" ht="31" x14ac:dyDescent="0.35">
      <c r="A487" s="125"/>
      <c r="B487" s="116"/>
      <c r="C487" s="126"/>
      <c r="D487" s="127"/>
      <c r="E487" s="30"/>
    </row>
    <row r="488" spans="1:5" ht="31" x14ac:dyDescent="0.35">
      <c r="A488" s="125"/>
      <c r="B488" s="116"/>
      <c r="C488" s="126"/>
      <c r="D488" s="127"/>
      <c r="E488" s="30"/>
    </row>
    <row r="489" spans="1:5" ht="31" x14ac:dyDescent="0.35">
      <c r="A489" s="125"/>
      <c r="B489" s="116"/>
      <c r="C489" s="126"/>
      <c r="D489" s="127"/>
      <c r="E489" s="30"/>
    </row>
    <row r="490" spans="1:5" ht="31" x14ac:dyDescent="0.35">
      <c r="A490" s="125"/>
      <c r="B490" s="116"/>
      <c r="C490" s="126"/>
      <c r="D490" s="127"/>
      <c r="E490" s="30"/>
    </row>
    <row r="491" spans="1:5" ht="31" x14ac:dyDescent="0.35">
      <c r="A491" s="125"/>
      <c r="B491" s="116"/>
      <c r="C491" s="126"/>
      <c r="D491" s="127"/>
      <c r="E491" s="30"/>
    </row>
    <row r="492" spans="1:5" ht="31" x14ac:dyDescent="0.35">
      <c r="A492" s="125"/>
      <c r="B492" s="116"/>
      <c r="C492" s="126"/>
      <c r="D492" s="127"/>
      <c r="E492" s="30"/>
    </row>
    <row r="493" spans="1:5" ht="31" x14ac:dyDescent="0.35">
      <c r="A493" s="125"/>
      <c r="B493" s="116"/>
      <c r="C493" s="126"/>
      <c r="D493" s="127"/>
      <c r="E493" s="30"/>
    </row>
    <row r="494" spans="1:5" ht="31" x14ac:dyDescent="0.35">
      <c r="A494" s="125"/>
      <c r="B494" s="116"/>
      <c r="C494" s="126"/>
      <c r="D494" s="127"/>
      <c r="E494" s="30"/>
    </row>
    <row r="495" spans="1:5" ht="31" x14ac:dyDescent="0.35">
      <c r="A495" s="125"/>
      <c r="B495" s="116"/>
      <c r="C495" s="126"/>
      <c r="D495" s="127"/>
      <c r="E495" s="30"/>
    </row>
    <row r="496" spans="1:5" ht="31" x14ac:dyDescent="0.35">
      <c r="A496" s="125"/>
      <c r="B496" s="116"/>
      <c r="C496" s="126"/>
      <c r="D496" s="127"/>
      <c r="E496" s="30"/>
    </row>
    <row r="497" spans="1:5" ht="31" x14ac:dyDescent="0.35">
      <c r="A497" s="125"/>
      <c r="B497" s="116"/>
      <c r="C497" s="126"/>
      <c r="D497" s="127"/>
      <c r="E497" s="30"/>
    </row>
    <row r="498" spans="1:5" ht="31" x14ac:dyDescent="0.35">
      <c r="A498" s="125"/>
      <c r="B498" s="116"/>
      <c r="C498" s="126"/>
      <c r="D498" s="127"/>
      <c r="E498" s="30"/>
    </row>
    <row r="499" spans="1:5" ht="31" x14ac:dyDescent="0.35">
      <c r="A499" s="125"/>
      <c r="B499" s="116"/>
      <c r="C499" s="126"/>
      <c r="D499" s="127"/>
      <c r="E499" s="30"/>
    </row>
    <row r="500" spans="1:5" ht="31" x14ac:dyDescent="0.35">
      <c r="A500" s="125"/>
      <c r="B500" s="116"/>
      <c r="C500" s="126"/>
      <c r="D500" s="127"/>
      <c r="E500" s="30"/>
    </row>
    <row r="501" spans="1:5" ht="31" x14ac:dyDescent="0.35">
      <c r="A501" s="125"/>
      <c r="B501" s="116"/>
      <c r="C501" s="126"/>
      <c r="D501" s="127"/>
      <c r="E501" s="30"/>
    </row>
    <row r="502" spans="1:5" ht="31" x14ac:dyDescent="0.35">
      <c r="A502" s="125"/>
      <c r="B502" s="116"/>
      <c r="C502" s="126"/>
      <c r="D502" s="127"/>
      <c r="E502" s="30"/>
    </row>
    <row r="503" spans="1:5" ht="31" x14ac:dyDescent="0.35">
      <c r="A503" s="125"/>
      <c r="B503" s="116"/>
      <c r="C503" s="126"/>
      <c r="D503" s="127"/>
      <c r="E503" s="30"/>
    </row>
    <row r="504" spans="1:5" ht="31" x14ac:dyDescent="0.35">
      <c r="A504" s="125"/>
      <c r="B504" s="116"/>
      <c r="C504" s="126"/>
      <c r="D504" s="127"/>
      <c r="E504" s="30"/>
    </row>
    <row r="505" spans="1:5" ht="31" x14ac:dyDescent="0.35">
      <c r="A505" s="125"/>
      <c r="B505" s="116"/>
      <c r="C505" s="126"/>
      <c r="D505" s="127"/>
      <c r="E505" s="30"/>
    </row>
    <row r="506" spans="1:5" ht="31" x14ac:dyDescent="0.35">
      <c r="A506" s="125"/>
      <c r="B506" s="116"/>
      <c r="C506" s="126"/>
      <c r="D506" s="127"/>
      <c r="E506" s="30"/>
    </row>
    <row r="507" spans="1:5" ht="31" x14ac:dyDescent="0.35">
      <c r="A507" s="125"/>
      <c r="B507" s="116"/>
      <c r="C507" s="126"/>
      <c r="D507" s="127"/>
      <c r="E507" s="30"/>
    </row>
    <row r="508" spans="1:5" ht="31" x14ac:dyDescent="0.35">
      <c r="A508" s="125"/>
      <c r="B508" s="116"/>
      <c r="C508" s="126"/>
      <c r="D508" s="127"/>
      <c r="E508" s="30"/>
    </row>
    <row r="509" spans="1:5" ht="31" x14ac:dyDescent="0.35">
      <c r="A509" s="125"/>
      <c r="B509" s="116"/>
      <c r="C509" s="126"/>
      <c r="D509" s="127"/>
      <c r="E509" s="30"/>
    </row>
    <row r="510" spans="1:5" ht="31" x14ac:dyDescent="0.35">
      <c r="A510" s="125"/>
      <c r="B510" s="116"/>
      <c r="C510" s="126"/>
      <c r="D510" s="127"/>
      <c r="E510" s="30"/>
    </row>
    <row r="511" spans="1:5" ht="31" x14ac:dyDescent="0.35">
      <c r="A511" s="125"/>
      <c r="B511" s="116"/>
      <c r="C511" s="126"/>
      <c r="D511" s="127"/>
      <c r="E511" s="30"/>
    </row>
    <row r="512" spans="1:5" ht="31" x14ac:dyDescent="0.35">
      <c r="A512" s="125"/>
      <c r="B512" s="116"/>
      <c r="C512" s="126"/>
      <c r="D512" s="127"/>
      <c r="E512" s="30"/>
    </row>
    <row r="513" spans="1:5" ht="31" x14ac:dyDescent="0.35">
      <c r="A513" s="125"/>
      <c r="B513" s="116"/>
      <c r="C513" s="126"/>
      <c r="D513" s="127"/>
      <c r="E513" s="30"/>
    </row>
    <row r="514" spans="1:5" ht="31" x14ac:dyDescent="0.35">
      <c r="A514" s="125"/>
      <c r="B514" s="116"/>
      <c r="C514" s="126"/>
      <c r="D514" s="127"/>
      <c r="E514" s="30"/>
    </row>
    <row r="515" spans="1:5" ht="31" x14ac:dyDescent="0.35">
      <c r="A515" s="125"/>
      <c r="B515" s="116"/>
      <c r="C515" s="126"/>
      <c r="D515" s="127"/>
      <c r="E515" s="30"/>
    </row>
    <row r="516" spans="1:5" ht="31" x14ac:dyDescent="0.35">
      <c r="A516" s="125"/>
      <c r="B516" s="116"/>
      <c r="C516" s="126"/>
      <c r="D516" s="127"/>
      <c r="E516" s="30"/>
    </row>
    <row r="517" spans="1:5" ht="31" x14ac:dyDescent="0.35">
      <c r="A517" s="125"/>
      <c r="B517" s="116"/>
      <c r="C517" s="126"/>
      <c r="D517" s="127"/>
      <c r="E517" s="30"/>
    </row>
    <row r="518" spans="1:5" ht="31" x14ac:dyDescent="0.35">
      <c r="A518" s="125"/>
      <c r="B518" s="116"/>
      <c r="C518" s="126"/>
      <c r="D518" s="127"/>
      <c r="E518" s="30"/>
    </row>
    <row r="519" spans="1:5" ht="31" x14ac:dyDescent="0.35">
      <c r="A519" s="125"/>
      <c r="B519" s="116"/>
      <c r="C519" s="126"/>
      <c r="D519" s="127"/>
      <c r="E519" s="30"/>
    </row>
    <row r="520" spans="1:5" ht="31" x14ac:dyDescent="0.35">
      <c r="A520" s="125"/>
      <c r="B520" s="116"/>
      <c r="C520" s="126"/>
      <c r="D520" s="127"/>
      <c r="E520" s="30"/>
    </row>
    <row r="521" spans="1:5" ht="31" x14ac:dyDescent="0.35">
      <c r="A521" s="125"/>
      <c r="B521" s="116"/>
      <c r="C521" s="126"/>
      <c r="D521" s="127"/>
      <c r="E521" s="30"/>
    </row>
    <row r="522" spans="1:5" ht="31" x14ac:dyDescent="0.35">
      <c r="A522" s="125"/>
      <c r="B522" s="116"/>
      <c r="C522" s="126"/>
      <c r="D522" s="127"/>
      <c r="E522" s="30"/>
    </row>
    <row r="523" spans="1:5" ht="31" x14ac:dyDescent="0.35">
      <c r="A523" s="125"/>
      <c r="B523" s="116"/>
      <c r="C523" s="126"/>
      <c r="D523" s="127"/>
      <c r="E523" s="30"/>
    </row>
    <row r="524" spans="1:5" ht="31" x14ac:dyDescent="0.35">
      <c r="A524" s="125"/>
      <c r="B524" s="116"/>
      <c r="C524" s="126"/>
      <c r="D524" s="127"/>
      <c r="E524" s="30"/>
    </row>
    <row r="525" spans="1:5" ht="31" x14ac:dyDescent="0.35">
      <c r="A525" s="125"/>
      <c r="B525" s="116"/>
      <c r="C525" s="126"/>
      <c r="D525" s="127"/>
      <c r="E525" s="30"/>
    </row>
    <row r="526" spans="1:5" ht="31" x14ac:dyDescent="0.35">
      <c r="A526" s="125"/>
      <c r="B526" s="116"/>
      <c r="C526" s="126"/>
      <c r="D526" s="127"/>
      <c r="E526" s="30"/>
    </row>
    <row r="527" spans="1:5" ht="31" x14ac:dyDescent="0.35">
      <c r="A527" s="125"/>
      <c r="B527" s="116"/>
      <c r="C527" s="126"/>
      <c r="D527" s="127"/>
      <c r="E527" s="30"/>
    </row>
    <row r="528" spans="1:5" ht="31" x14ac:dyDescent="0.35">
      <c r="A528" s="125"/>
      <c r="B528" s="116"/>
      <c r="C528" s="126"/>
      <c r="D528" s="127"/>
      <c r="E528" s="30"/>
    </row>
    <row r="529" spans="1:5" ht="31" x14ac:dyDescent="0.35">
      <c r="A529" s="125"/>
      <c r="B529" s="116"/>
      <c r="C529" s="126"/>
      <c r="D529" s="127"/>
      <c r="E529" s="30"/>
    </row>
    <row r="530" spans="1:5" ht="31" x14ac:dyDescent="0.35">
      <c r="A530" s="125"/>
      <c r="B530" s="116"/>
      <c r="C530" s="126"/>
      <c r="D530" s="127"/>
      <c r="E530" s="30"/>
    </row>
    <row r="531" spans="1:5" ht="31" x14ac:dyDescent="0.35">
      <c r="A531" s="125"/>
      <c r="B531" s="116"/>
      <c r="C531" s="126"/>
      <c r="D531" s="127"/>
      <c r="E531" s="30"/>
    </row>
    <row r="532" spans="1:5" ht="31" x14ac:dyDescent="0.35">
      <c r="A532" s="125"/>
      <c r="B532" s="116"/>
      <c r="C532" s="126"/>
      <c r="D532" s="127"/>
      <c r="E532" s="30"/>
    </row>
    <row r="533" spans="1:5" ht="31" x14ac:dyDescent="0.35">
      <c r="A533" s="125"/>
      <c r="B533" s="116"/>
      <c r="C533" s="126"/>
      <c r="D533" s="127"/>
      <c r="E533" s="30"/>
    </row>
    <row r="534" spans="1:5" ht="31" x14ac:dyDescent="0.35">
      <c r="A534" s="125"/>
      <c r="B534" s="116"/>
      <c r="C534" s="126"/>
      <c r="D534" s="127"/>
      <c r="E534" s="30"/>
    </row>
    <row r="535" spans="1:5" ht="31" x14ac:dyDescent="0.35">
      <c r="A535" s="125"/>
      <c r="B535" s="116"/>
      <c r="C535" s="126"/>
      <c r="D535" s="127"/>
      <c r="E535" s="30"/>
    </row>
    <row r="536" spans="1:5" ht="31" x14ac:dyDescent="0.35">
      <c r="A536" s="125"/>
      <c r="B536" s="116"/>
      <c r="C536" s="126"/>
      <c r="D536" s="127"/>
      <c r="E536" s="30"/>
    </row>
    <row r="537" spans="1:5" ht="31" x14ac:dyDescent="0.35">
      <c r="A537" s="125"/>
      <c r="B537" s="116"/>
      <c r="C537" s="126"/>
      <c r="D537" s="127"/>
      <c r="E537" s="30"/>
    </row>
    <row r="538" spans="1:5" ht="31" x14ac:dyDescent="0.35">
      <c r="A538" s="125"/>
      <c r="B538" s="116"/>
      <c r="C538" s="126"/>
      <c r="D538" s="127"/>
      <c r="E538" s="30"/>
    </row>
    <row r="539" spans="1:5" ht="31" x14ac:dyDescent="0.35">
      <c r="A539" s="125"/>
      <c r="B539" s="116"/>
      <c r="C539" s="126"/>
      <c r="D539" s="127"/>
      <c r="E539" s="30"/>
    </row>
    <row r="540" spans="1:5" ht="31" x14ac:dyDescent="0.35">
      <c r="A540" s="125"/>
      <c r="B540" s="116"/>
      <c r="C540" s="126"/>
      <c r="D540" s="127"/>
      <c r="E540" s="30"/>
    </row>
    <row r="541" spans="1:5" ht="31" x14ac:dyDescent="0.35">
      <c r="A541" s="125"/>
      <c r="B541" s="116"/>
      <c r="C541" s="126"/>
      <c r="D541" s="127"/>
      <c r="E541" s="30"/>
    </row>
    <row r="542" spans="1:5" ht="31" x14ac:dyDescent="0.35">
      <c r="A542" s="125"/>
      <c r="B542" s="116"/>
      <c r="C542" s="126"/>
      <c r="D542" s="127"/>
      <c r="E542" s="30"/>
    </row>
    <row r="543" spans="1:5" ht="31" x14ac:dyDescent="0.35">
      <c r="A543" s="125"/>
      <c r="B543" s="116"/>
      <c r="C543" s="126"/>
      <c r="D543" s="127"/>
      <c r="E543" s="30"/>
    </row>
    <row r="544" spans="1:5" ht="31" x14ac:dyDescent="0.35">
      <c r="A544" s="125"/>
      <c r="B544" s="116"/>
      <c r="C544" s="126"/>
      <c r="D544" s="127"/>
      <c r="E544" s="30"/>
    </row>
    <row r="545" spans="1:5" ht="31" x14ac:dyDescent="0.35">
      <c r="A545" s="125"/>
      <c r="B545" s="116"/>
      <c r="C545" s="126"/>
      <c r="D545" s="127"/>
      <c r="E545" s="30"/>
    </row>
    <row r="546" spans="1:5" ht="31" x14ac:dyDescent="0.35">
      <c r="A546" s="125"/>
      <c r="B546" s="116"/>
      <c r="C546" s="126"/>
      <c r="D546" s="127"/>
      <c r="E546" s="30"/>
    </row>
    <row r="547" spans="1:5" ht="31" x14ac:dyDescent="0.35">
      <c r="A547" s="125"/>
      <c r="B547" s="116"/>
      <c r="C547" s="126"/>
      <c r="D547" s="127"/>
      <c r="E547" s="30"/>
    </row>
    <row r="548" spans="1:5" ht="31" x14ac:dyDescent="0.35">
      <c r="A548" s="125"/>
      <c r="B548" s="116"/>
      <c r="C548" s="126"/>
      <c r="D548" s="127"/>
      <c r="E548" s="30"/>
    </row>
    <row r="549" spans="1:5" ht="31" x14ac:dyDescent="0.35">
      <c r="A549" s="125"/>
      <c r="B549" s="116"/>
      <c r="C549" s="126"/>
      <c r="D549" s="127"/>
      <c r="E549" s="30"/>
    </row>
    <row r="550" spans="1:5" ht="31" x14ac:dyDescent="0.35">
      <c r="A550" s="125"/>
      <c r="B550" s="116"/>
      <c r="C550" s="126"/>
      <c r="D550" s="127"/>
      <c r="E550" s="30"/>
    </row>
    <row r="551" spans="1:5" ht="31" x14ac:dyDescent="0.35">
      <c r="A551" s="125"/>
      <c r="B551" s="116"/>
      <c r="C551" s="126"/>
      <c r="D551" s="127"/>
      <c r="E551" s="30"/>
    </row>
    <row r="552" spans="1:5" ht="31" x14ac:dyDescent="0.35">
      <c r="A552" s="125"/>
      <c r="B552" s="116"/>
      <c r="C552" s="126"/>
      <c r="D552" s="127"/>
      <c r="E552" s="30"/>
    </row>
    <row r="553" spans="1:5" ht="31" x14ac:dyDescent="0.35">
      <c r="A553" s="125"/>
      <c r="B553" s="116"/>
      <c r="C553" s="126"/>
      <c r="D553" s="127"/>
      <c r="E553" s="30"/>
    </row>
    <row r="554" spans="1:5" ht="31" x14ac:dyDescent="0.35">
      <c r="A554" s="125"/>
      <c r="B554" s="116"/>
      <c r="C554" s="126"/>
      <c r="D554" s="127"/>
      <c r="E554" s="30"/>
    </row>
    <row r="555" spans="1:5" ht="31" x14ac:dyDescent="0.35">
      <c r="A555" s="125"/>
      <c r="B555" s="116"/>
      <c r="C555" s="126"/>
      <c r="D555" s="127"/>
      <c r="E555" s="30"/>
    </row>
    <row r="556" spans="1:5" ht="31" x14ac:dyDescent="0.35">
      <c r="A556" s="125"/>
      <c r="B556" s="116"/>
      <c r="C556" s="126"/>
      <c r="D556" s="127"/>
      <c r="E556" s="30"/>
    </row>
    <row r="557" spans="1:5" ht="31" x14ac:dyDescent="0.35">
      <c r="A557" s="125"/>
      <c r="B557" s="116"/>
      <c r="C557" s="126"/>
      <c r="D557" s="127"/>
      <c r="E557" s="30"/>
    </row>
    <row r="558" spans="1:5" ht="31" x14ac:dyDescent="0.35">
      <c r="A558" s="125"/>
      <c r="B558" s="116"/>
      <c r="C558" s="126"/>
      <c r="D558" s="127"/>
      <c r="E558" s="30"/>
    </row>
    <row r="559" spans="1:5" ht="31" x14ac:dyDescent="0.35">
      <c r="A559" s="125"/>
      <c r="B559" s="116"/>
      <c r="C559" s="126"/>
      <c r="D559" s="127"/>
      <c r="E559" s="30"/>
    </row>
    <row r="560" spans="1:5" ht="31" x14ac:dyDescent="0.35">
      <c r="A560" s="125"/>
      <c r="B560" s="116"/>
      <c r="C560" s="126"/>
      <c r="D560" s="127"/>
      <c r="E560" s="30"/>
    </row>
    <row r="561" spans="1:5" ht="31" x14ac:dyDescent="0.35">
      <c r="A561" s="125"/>
      <c r="B561" s="116"/>
      <c r="C561" s="126"/>
      <c r="D561" s="127"/>
      <c r="E561" s="30"/>
    </row>
    <row r="562" spans="1:5" ht="31" x14ac:dyDescent="0.35">
      <c r="A562" s="125"/>
      <c r="B562" s="116"/>
      <c r="C562" s="126"/>
      <c r="D562" s="127"/>
      <c r="E562" s="30"/>
    </row>
    <row r="563" spans="1:5" ht="31" x14ac:dyDescent="0.35">
      <c r="A563" s="125"/>
      <c r="B563" s="116"/>
      <c r="C563" s="126"/>
      <c r="D563" s="127"/>
      <c r="E563" s="30"/>
    </row>
    <row r="564" spans="1:5" ht="31" x14ac:dyDescent="0.35">
      <c r="A564" s="125"/>
      <c r="B564" s="116"/>
      <c r="C564" s="126"/>
      <c r="D564" s="127"/>
      <c r="E564" s="30"/>
    </row>
    <row r="565" spans="1:5" ht="31" x14ac:dyDescent="0.35">
      <c r="A565" s="125"/>
      <c r="B565" s="116"/>
      <c r="C565" s="126"/>
      <c r="D565" s="127"/>
      <c r="E565" s="30"/>
    </row>
    <row r="566" spans="1:5" ht="31" x14ac:dyDescent="0.35">
      <c r="A566" s="125"/>
      <c r="B566" s="116"/>
      <c r="C566" s="126"/>
      <c r="D566" s="127"/>
      <c r="E566" s="30"/>
    </row>
    <row r="567" spans="1:5" ht="31" x14ac:dyDescent="0.35">
      <c r="A567" s="125"/>
      <c r="B567" s="116"/>
      <c r="C567" s="126"/>
      <c r="D567" s="127"/>
      <c r="E567" s="30"/>
    </row>
    <row r="568" spans="1:5" ht="31" x14ac:dyDescent="0.35">
      <c r="A568" s="125"/>
      <c r="B568" s="116"/>
      <c r="C568" s="126"/>
      <c r="D568" s="127"/>
      <c r="E568" s="30"/>
    </row>
    <row r="569" spans="1:5" ht="31" x14ac:dyDescent="0.35">
      <c r="A569" s="125"/>
      <c r="B569" s="116"/>
      <c r="C569" s="126"/>
      <c r="D569" s="127"/>
      <c r="E569" s="30"/>
    </row>
    <row r="570" spans="1:5" ht="31" x14ac:dyDescent="0.35">
      <c r="A570" s="125"/>
      <c r="B570" s="116"/>
      <c r="C570" s="126"/>
      <c r="D570" s="127"/>
      <c r="E570" s="30"/>
    </row>
    <row r="571" spans="1:5" ht="31" x14ac:dyDescent="0.35">
      <c r="A571" s="125"/>
      <c r="B571" s="116"/>
      <c r="C571" s="126"/>
      <c r="D571" s="127"/>
      <c r="E571" s="30"/>
    </row>
    <row r="572" spans="1:5" ht="31" x14ac:dyDescent="0.35">
      <c r="A572" s="125"/>
      <c r="B572" s="116"/>
      <c r="C572" s="126"/>
      <c r="D572" s="127"/>
      <c r="E572" s="30"/>
    </row>
    <row r="573" spans="1:5" ht="31" x14ac:dyDescent="0.35">
      <c r="A573" s="125"/>
      <c r="B573" s="116"/>
      <c r="C573" s="126"/>
      <c r="D573" s="127"/>
      <c r="E573" s="30"/>
    </row>
    <row r="574" spans="1:5" ht="31" x14ac:dyDescent="0.35">
      <c r="A574" s="125"/>
      <c r="B574" s="116"/>
      <c r="C574" s="126"/>
      <c r="D574" s="127"/>
      <c r="E574" s="30"/>
    </row>
    <row r="575" spans="1:5" ht="31" x14ac:dyDescent="0.35">
      <c r="A575" s="125"/>
      <c r="B575" s="116"/>
      <c r="C575" s="126"/>
      <c r="D575" s="127"/>
      <c r="E575" s="30"/>
    </row>
    <row r="576" spans="1:5" ht="31" x14ac:dyDescent="0.35">
      <c r="A576" s="125"/>
      <c r="B576" s="116"/>
      <c r="C576" s="126"/>
      <c r="D576" s="127"/>
      <c r="E576" s="30"/>
    </row>
    <row r="577" spans="1:5" ht="31" x14ac:dyDescent="0.35">
      <c r="A577" s="125"/>
      <c r="B577" s="116"/>
      <c r="C577" s="126"/>
      <c r="D577" s="127"/>
      <c r="E577" s="30"/>
    </row>
    <row r="578" spans="1:5" ht="31" x14ac:dyDescent="0.35">
      <c r="A578" s="125"/>
      <c r="B578" s="116"/>
      <c r="C578" s="126"/>
      <c r="D578" s="127"/>
      <c r="E578" s="30"/>
    </row>
    <row r="579" spans="1:5" ht="31" x14ac:dyDescent="0.35">
      <c r="A579" s="125"/>
      <c r="B579" s="116"/>
      <c r="C579" s="126"/>
      <c r="D579" s="127"/>
      <c r="E579" s="30"/>
    </row>
    <row r="580" spans="1:5" ht="31" x14ac:dyDescent="0.35">
      <c r="A580" s="125"/>
      <c r="B580" s="116"/>
      <c r="C580" s="126"/>
      <c r="D580" s="127"/>
      <c r="E580" s="30"/>
    </row>
    <row r="581" spans="1:5" ht="31" x14ac:dyDescent="0.35">
      <c r="A581" s="125"/>
      <c r="B581" s="116"/>
      <c r="C581" s="126"/>
      <c r="D581" s="127"/>
      <c r="E581" s="30"/>
    </row>
    <row r="582" spans="1:5" ht="31" x14ac:dyDescent="0.35">
      <c r="A582" s="125"/>
      <c r="B582" s="116"/>
      <c r="C582" s="126"/>
      <c r="D582" s="127"/>
      <c r="E582" s="30"/>
    </row>
    <row r="583" spans="1:5" ht="31" x14ac:dyDescent="0.35">
      <c r="A583" s="125"/>
      <c r="B583" s="116"/>
      <c r="C583" s="126"/>
      <c r="D583" s="127"/>
      <c r="E583" s="30"/>
    </row>
    <row r="584" spans="1:5" ht="31" x14ac:dyDescent="0.35">
      <c r="A584" s="125"/>
      <c r="B584" s="116"/>
      <c r="C584" s="126"/>
      <c r="D584" s="127"/>
      <c r="E584" s="30"/>
    </row>
    <row r="585" spans="1:5" ht="31" x14ac:dyDescent="0.35">
      <c r="A585" s="125"/>
      <c r="B585" s="116"/>
      <c r="C585" s="126"/>
      <c r="D585" s="127"/>
      <c r="E585" s="30"/>
    </row>
    <row r="586" spans="1:5" ht="31" x14ac:dyDescent="0.35">
      <c r="A586" s="125"/>
      <c r="B586" s="116"/>
      <c r="C586" s="126"/>
      <c r="D586" s="127"/>
      <c r="E586" s="30"/>
    </row>
    <row r="587" spans="1:5" ht="31" x14ac:dyDescent="0.35">
      <c r="A587" s="125"/>
      <c r="B587" s="116"/>
      <c r="C587" s="126"/>
      <c r="D587" s="127"/>
      <c r="E587" s="30"/>
    </row>
    <row r="588" spans="1:5" ht="31" x14ac:dyDescent="0.35">
      <c r="A588" s="125"/>
      <c r="B588" s="116"/>
      <c r="C588" s="126"/>
      <c r="D588" s="127"/>
      <c r="E588" s="30"/>
    </row>
    <row r="589" spans="1:5" ht="31" x14ac:dyDescent="0.35">
      <c r="A589" s="125"/>
      <c r="B589" s="116"/>
      <c r="C589" s="126"/>
      <c r="D589" s="127"/>
      <c r="E589" s="30"/>
    </row>
    <row r="590" spans="1:5" ht="31" x14ac:dyDescent="0.35">
      <c r="A590" s="125"/>
      <c r="B590" s="116"/>
      <c r="C590" s="126"/>
      <c r="D590" s="127"/>
      <c r="E590" s="30"/>
    </row>
    <row r="591" spans="1:5" ht="31" x14ac:dyDescent="0.35">
      <c r="A591" s="125"/>
      <c r="B591" s="116"/>
      <c r="C591" s="126"/>
      <c r="D591" s="127"/>
      <c r="E591" s="30"/>
    </row>
    <row r="592" spans="1:5" ht="31" x14ac:dyDescent="0.35">
      <c r="A592" s="125"/>
      <c r="B592" s="116"/>
      <c r="C592" s="126"/>
      <c r="D592" s="127"/>
      <c r="E592" s="30"/>
    </row>
    <row r="593" spans="1:5" ht="31" x14ac:dyDescent="0.35">
      <c r="A593" s="125"/>
      <c r="B593" s="116"/>
      <c r="C593" s="126"/>
      <c r="D593" s="127"/>
      <c r="E593" s="30"/>
    </row>
    <row r="594" spans="1:5" ht="31" x14ac:dyDescent="0.35">
      <c r="A594" s="125"/>
      <c r="B594" s="116"/>
      <c r="C594" s="126"/>
      <c r="D594" s="127"/>
      <c r="E594" s="30"/>
    </row>
    <row r="595" spans="1:5" ht="31" x14ac:dyDescent="0.35">
      <c r="A595" s="125"/>
      <c r="B595" s="116"/>
      <c r="C595" s="126"/>
      <c r="D595" s="127"/>
      <c r="E595" s="30"/>
    </row>
    <row r="596" spans="1:5" ht="31" x14ac:dyDescent="0.35">
      <c r="A596" s="125"/>
      <c r="B596" s="116"/>
      <c r="C596" s="126"/>
      <c r="D596" s="127"/>
      <c r="E596" s="30"/>
    </row>
    <row r="597" spans="1:5" ht="31" x14ac:dyDescent="0.35">
      <c r="A597" s="125"/>
      <c r="B597" s="116"/>
      <c r="C597" s="126"/>
      <c r="D597" s="127"/>
      <c r="E597" s="30"/>
    </row>
    <row r="598" spans="1:5" ht="31" x14ac:dyDescent="0.35">
      <c r="A598" s="125"/>
      <c r="B598" s="116"/>
      <c r="C598" s="126"/>
      <c r="D598" s="127"/>
      <c r="E598" s="30"/>
    </row>
    <row r="599" spans="1:5" ht="31" x14ac:dyDescent="0.35">
      <c r="A599" s="125"/>
      <c r="B599" s="116"/>
      <c r="C599" s="126"/>
      <c r="D599" s="127"/>
      <c r="E599" s="30"/>
    </row>
    <row r="600" spans="1:5" ht="31" x14ac:dyDescent="0.35">
      <c r="A600" s="125"/>
      <c r="B600" s="116"/>
      <c r="C600" s="126"/>
      <c r="D600" s="127"/>
      <c r="E600" s="30"/>
    </row>
    <row r="601" spans="1:5" ht="31" x14ac:dyDescent="0.35">
      <c r="A601" s="125"/>
      <c r="B601" s="116"/>
      <c r="C601" s="126"/>
      <c r="D601" s="127"/>
      <c r="E601" s="30"/>
    </row>
    <row r="602" spans="1:5" ht="31" x14ac:dyDescent="0.35">
      <c r="A602" s="125"/>
      <c r="B602" s="116"/>
      <c r="C602" s="126"/>
      <c r="D602" s="127"/>
      <c r="E602" s="30"/>
    </row>
    <row r="603" spans="1:5" ht="31" x14ac:dyDescent="0.35">
      <c r="A603" s="125"/>
      <c r="B603" s="116"/>
      <c r="C603" s="126"/>
      <c r="D603" s="127"/>
      <c r="E603" s="30"/>
    </row>
    <row r="604" spans="1:5" ht="31" x14ac:dyDescent="0.35">
      <c r="A604" s="125"/>
      <c r="B604" s="116"/>
      <c r="C604" s="126"/>
      <c r="D604" s="127"/>
      <c r="E604" s="30"/>
    </row>
    <row r="605" spans="1:5" ht="31" x14ac:dyDescent="0.35">
      <c r="A605" s="125"/>
      <c r="B605" s="116"/>
      <c r="C605" s="126"/>
      <c r="D605" s="127"/>
      <c r="E605" s="30"/>
    </row>
    <row r="606" spans="1:5" ht="31" x14ac:dyDescent="0.35">
      <c r="A606" s="125"/>
      <c r="B606" s="116"/>
      <c r="C606" s="126"/>
      <c r="D606" s="127"/>
      <c r="E606" s="30"/>
    </row>
    <row r="607" spans="1:5" ht="31" x14ac:dyDescent="0.35">
      <c r="A607" s="125"/>
      <c r="B607" s="116"/>
      <c r="C607" s="126"/>
      <c r="D607" s="127"/>
      <c r="E607" s="30"/>
    </row>
    <row r="608" spans="1:5" ht="31" x14ac:dyDescent="0.35">
      <c r="A608" s="125"/>
      <c r="B608" s="116"/>
      <c r="C608" s="126"/>
      <c r="D608" s="127"/>
      <c r="E608" s="30"/>
    </row>
    <row r="609" spans="1:5" ht="31" x14ac:dyDescent="0.35">
      <c r="A609" s="125"/>
      <c r="B609" s="116"/>
      <c r="C609" s="126"/>
      <c r="D609" s="127"/>
      <c r="E609" s="30"/>
    </row>
    <row r="610" spans="1:5" ht="31" x14ac:dyDescent="0.35">
      <c r="A610" s="125"/>
      <c r="B610" s="116"/>
      <c r="C610" s="126"/>
      <c r="D610" s="127"/>
      <c r="E610" s="30"/>
    </row>
    <row r="611" spans="1:5" ht="31" x14ac:dyDescent="0.35">
      <c r="A611" s="125"/>
      <c r="B611" s="116"/>
      <c r="C611" s="126"/>
      <c r="D611" s="127"/>
      <c r="E611" s="30"/>
    </row>
    <row r="612" spans="1:5" ht="31" x14ac:dyDescent="0.35">
      <c r="A612" s="125"/>
      <c r="B612" s="116"/>
      <c r="C612" s="126"/>
      <c r="D612" s="127"/>
      <c r="E612" s="30"/>
    </row>
    <row r="613" spans="1:5" ht="31" x14ac:dyDescent="0.35">
      <c r="A613" s="125"/>
      <c r="B613" s="116"/>
      <c r="C613" s="126"/>
      <c r="D613" s="127"/>
      <c r="E613" s="30"/>
    </row>
    <row r="614" spans="1:5" ht="31" x14ac:dyDescent="0.35">
      <c r="A614" s="125"/>
      <c r="B614" s="116"/>
      <c r="C614" s="126"/>
      <c r="D614" s="127"/>
      <c r="E614" s="30"/>
    </row>
    <row r="615" spans="1:5" ht="31" x14ac:dyDescent="0.35">
      <c r="A615" s="125"/>
      <c r="B615" s="116"/>
      <c r="C615" s="126"/>
      <c r="D615" s="127"/>
      <c r="E615" s="30"/>
    </row>
    <row r="616" spans="1:5" ht="31" x14ac:dyDescent="0.35">
      <c r="A616" s="125"/>
      <c r="B616" s="116"/>
      <c r="C616" s="126"/>
      <c r="D616" s="127"/>
      <c r="E616" s="30"/>
    </row>
    <row r="617" spans="1:5" ht="31" x14ac:dyDescent="0.35">
      <c r="A617" s="125"/>
      <c r="B617" s="116"/>
      <c r="C617" s="126"/>
      <c r="D617" s="127"/>
      <c r="E617" s="30"/>
    </row>
    <row r="618" spans="1:5" ht="31" x14ac:dyDescent="0.35">
      <c r="A618" s="125"/>
      <c r="B618" s="116"/>
      <c r="C618" s="126"/>
      <c r="D618" s="127"/>
      <c r="E618" s="30"/>
    </row>
    <row r="619" spans="1:5" ht="31" x14ac:dyDescent="0.35">
      <c r="A619" s="125"/>
      <c r="B619" s="116"/>
      <c r="C619" s="126"/>
      <c r="D619" s="127"/>
      <c r="E619" s="30"/>
    </row>
    <row r="620" spans="1:5" ht="31" x14ac:dyDescent="0.35">
      <c r="A620" s="125"/>
      <c r="B620" s="116"/>
      <c r="C620" s="126"/>
      <c r="D620" s="127"/>
      <c r="E620" s="30"/>
    </row>
    <row r="621" spans="1:5" ht="31" x14ac:dyDescent="0.35">
      <c r="A621" s="125"/>
      <c r="B621" s="116"/>
      <c r="C621" s="126"/>
      <c r="D621" s="127"/>
      <c r="E621" s="30"/>
    </row>
    <row r="622" spans="1:5" ht="31" x14ac:dyDescent="0.35">
      <c r="A622" s="125"/>
      <c r="B622" s="116"/>
      <c r="C622" s="126"/>
      <c r="D622" s="127"/>
      <c r="E622" s="30"/>
    </row>
    <row r="623" spans="1:5" ht="31" x14ac:dyDescent="0.35">
      <c r="A623" s="125"/>
      <c r="B623" s="116"/>
      <c r="C623" s="126"/>
      <c r="D623" s="127"/>
      <c r="E623" s="30"/>
    </row>
    <row r="624" spans="1:5" ht="31" x14ac:dyDescent="0.35">
      <c r="A624" s="125"/>
      <c r="B624" s="116"/>
      <c r="C624" s="126"/>
      <c r="D624" s="127"/>
      <c r="E624" s="30"/>
    </row>
    <row r="625" spans="1:5" ht="31" x14ac:dyDescent="0.35">
      <c r="A625" s="125"/>
      <c r="B625" s="116"/>
      <c r="C625" s="126"/>
      <c r="D625" s="127"/>
      <c r="E625" s="30"/>
    </row>
    <row r="626" spans="1:5" ht="31" x14ac:dyDescent="0.35">
      <c r="A626" s="125"/>
      <c r="B626" s="116"/>
      <c r="C626" s="126"/>
      <c r="D626" s="127"/>
      <c r="E626" s="30"/>
    </row>
    <row r="627" spans="1:5" ht="31" x14ac:dyDescent="0.35">
      <c r="A627" s="125"/>
      <c r="B627" s="116"/>
      <c r="C627" s="126"/>
      <c r="D627" s="127"/>
      <c r="E627" s="30"/>
    </row>
    <row r="628" spans="1:5" ht="31" x14ac:dyDescent="0.35">
      <c r="A628" s="125"/>
      <c r="B628" s="116"/>
      <c r="C628" s="126"/>
      <c r="D628" s="127"/>
      <c r="E628" s="30"/>
    </row>
    <row r="629" spans="1:5" ht="31" x14ac:dyDescent="0.35">
      <c r="A629" s="125"/>
      <c r="B629" s="116"/>
      <c r="C629" s="126"/>
      <c r="D629" s="127"/>
      <c r="E629" s="30"/>
    </row>
    <row r="630" spans="1:5" ht="31" x14ac:dyDescent="0.35">
      <c r="A630" s="125"/>
      <c r="B630" s="116"/>
      <c r="C630" s="126"/>
      <c r="D630" s="127"/>
      <c r="E630" s="30"/>
    </row>
    <row r="631" spans="1:5" ht="31" x14ac:dyDescent="0.35">
      <c r="A631" s="125"/>
      <c r="B631" s="116"/>
      <c r="C631" s="126"/>
      <c r="D631" s="127"/>
      <c r="E631" s="30"/>
    </row>
    <row r="632" spans="1:5" ht="31" x14ac:dyDescent="0.35">
      <c r="A632" s="125"/>
      <c r="B632" s="116"/>
      <c r="C632" s="126"/>
      <c r="D632" s="127"/>
      <c r="E632" s="30"/>
    </row>
    <row r="633" spans="1:5" ht="31" x14ac:dyDescent="0.35">
      <c r="A633" s="125"/>
      <c r="B633" s="116"/>
      <c r="C633" s="126"/>
      <c r="D633" s="127"/>
      <c r="E633" s="30"/>
    </row>
    <row r="634" spans="1:5" ht="31" x14ac:dyDescent="0.35">
      <c r="A634" s="125"/>
      <c r="B634" s="116"/>
      <c r="C634" s="126"/>
      <c r="D634" s="127"/>
      <c r="E634" s="30"/>
    </row>
    <row r="635" spans="1:5" ht="31" x14ac:dyDescent="0.35">
      <c r="A635" s="125"/>
      <c r="B635" s="116"/>
      <c r="C635" s="126"/>
      <c r="D635" s="127"/>
      <c r="E635" s="30"/>
    </row>
    <row r="636" spans="1:5" ht="31" x14ac:dyDescent="0.35">
      <c r="A636" s="125"/>
      <c r="B636" s="116"/>
      <c r="C636" s="126"/>
      <c r="D636" s="127"/>
      <c r="E636" s="30"/>
    </row>
    <row r="637" spans="1:5" ht="31" x14ac:dyDescent="0.35">
      <c r="A637" s="125"/>
      <c r="B637" s="116"/>
      <c r="C637" s="126"/>
      <c r="D637" s="127"/>
      <c r="E637" s="30"/>
    </row>
    <row r="638" spans="1:5" ht="31" x14ac:dyDescent="0.35">
      <c r="A638" s="125"/>
      <c r="B638" s="116"/>
      <c r="C638" s="126"/>
      <c r="D638" s="127"/>
      <c r="E638" s="30"/>
    </row>
    <row r="639" spans="1:5" ht="31" x14ac:dyDescent="0.35">
      <c r="A639" s="125"/>
      <c r="B639" s="116"/>
      <c r="C639" s="126"/>
      <c r="D639" s="127"/>
      <c r="E639" s="30"/>
    </row>
    <row r="640" spans="1:5" ht="31" x14ac:dyDescent="0.35">
      <c r="A640" s="125"/>
      <c r="B640" s="116"/>
      <c r="C640" s="126"/>
      <c r="D640" s="127"/>
      <c r="E640" s="30"/>
    </row>
    <row r="641" spans="1:5" ht="31" x14ac:dyDescent="0.35">
      <c r="A641" s="125"/>
      <c r="B641" s="116"/>
      <c r="C641" s="126"/>
      <c r="D641" s="127"/>
      <c r="E641" s="30"/>
    </row>
    <row r="642" spans="1:5" ht="31" x14ac:dyDescent="0.35">
      <c r="A642" s="125"/>
      <c r="B642" s="116"/>
      <c r="C642" s="126"/>
      <c r="D642" s="127"/>
      <c r="E642" s="30"/>
    </row>
    <row r="643" spans="1:5" ht="31" x14ac:dyDescent="0.35">
      <c r="A643" s="125"/>
      <c r="B643" s="116"/>
      <c r="C643" s="126"/>
      <c r="D643" s="127"/>
      <c r="E643" s="30"/>
    </row>
    <row r="644" spans="1:5" ht="31" x14ac:dyDescent="0.35">
      <c r="A644" s="125"/>
      <c r="B644" s="116"/>
      <c r="C644" s="126"/>
      <c r="D644" s="127"/>
      <c r="E644" s="30"/>
    </row>
    <row r="645" spans="1:5" ht="31" x14ac:dyDescent="0.35">
      <c r="A645" s="125"/>
      <c r="B645" s="116"/>
      <c r="C645" s="126"/>
      <c r="D645" s="127"/>
      <c r="E645" s="30"/>
    </row>
    <row r="646" spans="1:5" ht="31" x14ac:dyDescent="0.35">
      <c r="A646" s="125"/>
      <c r="B646" s="116"/>
      <c r="C646" s="126"/>
      <c r="D646" s="127"/>
      <c r="E646" s="30"/>
    </row>
    <row r="647" spans="1:5" ht="31" x14ac:dyDescent="0.35">
      <c r="A647" s="125"/>
      <c r="B647" s="116"/>
      <c r="C647" s="126"/>
      <c r="D647" s="127"/>
      <c r="E647" s="30"/>
    </row>
    <row r="648" spans="1:5" ht="31" x14ac:dyDescent="0.35">
      <c r="A648" s="125"/>
      <c r="B648" s="116"/>
      <c r="C648" s="126"/>
      <c r="D648" s="127"/>
      <c r="E648" s="30"/>
    </row>
    <row r="649" spans="1:5" ht="31" x14ac:dyDescent="0.35">
      <c r="A649" s="125"/>
      <c r="B649" s="116"/>
      <c r="C649" s="126"/>
      <c r="D649" s="127"/>
      <c r="E649" s="30"/>
    </row>
    <row r="650" spans="1:5" ht="31" x14ac:dyDescent="0.35">
      <c r="A650" s="125"/>
      <c r="B650" s="116"/>
      <c r="C650" s="126"/>
      <c r="D650" s="127"/>
      <c r="E650" s="30"/>
    </row>
    <row r="651" spans="1:5" ht="31" x14ac:dyDescent="0.35">
      <c r="A651" s="125"/>
      <c r="B651" s="116"/>
      <c r="C651" s="126"/>
      <c r="D651" s="127"/>
      <c r="E651" s="30"/>
    </row>
    <row r="652" spans="1:5" ht="31" x14ac:dyDescent="0.35">
      <c r="A652" s="125"/>
      <c r="B652" s="116"/>
      <c r="C652" s="126"/>
      <c r="D652" s="127"/>
      <c r="E652" s="30"/>
    </row>
    <row r="653" spans="1:5" ht="31" x14ac:dyDescent="0.35">
      <c r="A653" s="125"/>
      <c r="B653" s="116"/>
      <c r="C653" s="126"/>
      <c r="D653" s="127"/>
      <c r="E653" s="30"/>
    </row>
    <row r="654" spans="1:5" ht="31" x14ac:dyDescent="0.35">
      <c r="A654" s="125"/>
      <c r="B654" s="116"/>
      <c r="C654" s="126"/>
      <c r="D654" s="127"/>
      <c r="E654" s="30"/>
    </row>
    <row r="655" spans="1:5" ht="31" x14ac:dyDescent="0.35">
      <c r="A655" s="125"/>
      <c r="B655" s="116"/>
      <c r="C655" s="126"/>
      <c r="D655" s="127"/>
      <c r="E655" s="30"/>
    </row>
    <row r="656" spans="1:5" ht="31" x14ac:dyDescent="0.35">
      <c r="A656" s="125"/>
      <c r="B656" s="116"/>
      <c r="C656" s="126"/>
      <c r="D656" s="127"/>
      <c r="E656" s="30"/>
    </row>
    <row r="657" spans="1:5" ht="31" x14ac:dyDescent="0.35">
      <c r="A657" s="125"/>
      <c r="B657" s="116"/>
      <c r="C657" s="126"/>
      <c r="D657" s="127"/>
      <c r="E657" s="30"/>
    </row>
    <row r="658" spans="1:5" ht="31" x14ac:dyDescent="0.35">
      <c r="A658" s="125"/>
      <c r="B658" s="116"/>
      <c r="C658" s="126"/>
      <c r="D658" s="127"/>
      <c r="E658" s="30"/>
    </row>
    <row r="659" spans="1:5" ht="31" x14ac:dyDescent="0.35">
      <c r="A659" s="125"/>
      <c r="B659" s="116"/>
      <c r="C659" s="126"/>
      <c r="D659" s="127"/>
      <c r="E659" s="30"/>
    </row>
    <row r="660" spans="1:5" ht="31" x14ac:dyDescent="0.35">
      <c r="A660" s="125"/>
      <c r="B660" s="116"/>
      <c r="C660" s="126"/>
      <c r="D660" s="127"/>
      <c r="E660" s="30"/>
    </row>
    <row r="661" spans="1:5" ht="31" x14ac:dyDescent="0.35">
      <c r="A661" s="125"/>
      <c r="B661" s="116"/>
      <c r="C661" s="126"/>
      <c r="D661" s="127"/>
      <c r="E661" s="30"/>
    </row>
    <row r="662" spans="1:5" ht="31" x14ac:dyDescent="0.35">
      <c r="A662" s="125"/>
      <c r="B662" s="116"/>
      <c r="C662" s="126"/>
      <c r="D662" s="127"/>
      <c r="E662" s="30"/>
    </row>
    <row r="663" spans="1:5" ht="31" x14ac:dyDescent="0.35">
      <c r="A663" s="125"/>
      <c r="B663" s="116"/>
      <c r="C663" s="126"/>
      <c r="D663" s="127"/>
      <c r="E663" s="30"/>
    </row>
    <row r="664" spans="1:5" ht="31" x14ac:dyDescent="0.35">
      <c r="A664" s="125"/>
      <c r="B664" s="116"/>
      <c r="C664" s="126"/>
      <c r="D664" s="127"/>
      <c r="E664" s="30"/>
    </row>
    <row r="665" spans="1:5" ht="31" x14ac:dyDescent="0.35">
      <c r="A665" s="125"/>
      <c r="B665" s="116"/>
      <c r="C665" s="126"/>
      <c r="D665" s="127"/>
      <c r="E665" s="30"/>
    </row>
    <row r="666" spans="1:5" ht="31" x14ac:dyDescent="0.35">
      <c r="A666" s="125"/>
      <c r="B666" s="116"/>
      <c r="C666" s="126"/>
      <c r="D666" s="127"/>
      <c r="E666" s="30"/>
    </row>
    <row r="667" spans="1:5" ht="31" x14ac:dyDescent="0.35">
      <c r="A667" s="125"/>
      <c r="B667" s="116"/>
      <c r="C667" s="126"/>
      <c r="D667" s="127"/>
      <c r="E667" s="30"/>
    </row>
    <row r="668" spans="1:5" ht="31" x14ac:dyDescent="0.35">
      <c r="A668" s="125"/>
      <c r="B668" s="116"/>
      <c r="C668" s="126"/>
      <c r="D668" s="127"/>
      <c r="E668" s="30"/>
    </row>
    <row r="669" spans="1:5" ht="31" x14ac:dyDescent="0.35">
      <c r="A669" s="125"/>
      <c r="B669" s="116"/>
      <c r="C669" s="126"/>
      <c r="D669" s="127"/>
      <c r="E669" s="30"/>
    </row>
    <row r="670" spans="1:5" ht="31" x14ac:dyDescent="0.35">
      <c r="A670" s="125"/>
      <c r="B670" s="116"/>
      <c r="C670" s="126"/>
      <c r="D670" s="127"/>
      <c r="E670" s="30"/>
    </row>
    <row r="671" spans="1:5" ht="31" x14ac:dyDescent="0.35">
      <c r="A671" s="125"/>
      <c r="B671" s="116"/>
      <c r="C671" s="126"/>
      <c r="D671" s="127"/>
      <c r="E671" s="30"/>
    </row>
    <row r="672" spans="1:5" ht="31" x14ac:dyDescent="0.35">
      <c r="A672" s="125"/>
      <c r="B672" s="116"/>
      <c r="C672" s="126"/>
      <c r="D672" s="127"/>
      <c r="E672" s="30"/>
    </row>
    <row r="673" spans="1:5" ht="31" x14ac:dyDescent="0.35">
      <c r="A673" s="125"/>
      <c r="B673" s="116"/>
      <c r="C673" s="126"/>
      <c r="D673" s="127"/>
      <c r="E673" s="30"/>
    </row>
    <row r="674" spans="1:5" ht="31" x14ac:dyDescent="0.35">
      <c r="A674" s="125"/>
      <c r="B674" s="116"/>
      <c r="C674" s="126"/>
      <c r="D674" s="127"/>
      <c r="E674" s="30"/>
    </row>
    <row r="675" spans="1:5" ht="31" x14ac:dyDescent="0.35">
      <c r="A675" s="125"/>
      <c r="B675" s="116"/>
      <c r="C675" s="126"/>
      <c r="D675" s="127"/>
      <c r="E675" s="30"/>
    </row>
    <row r="676" spans="1:5" ht="31" x14ac:dyDescent="0.35">
      <c r="A676" s="125"/>
      <c r="B676" s="116"/>
      <c r="C676" s="126"/>
      <c r="D676" s="127"/>
      <c r="E676" s="30"/>
    </row>
    <row r="677" spans="1:5" ht="31" x14ac:dyDescent="0.35">
      <c r="A677" s="125"/>
      <c r="B677" s="116"/>
      <c r="C677" s="126"/>
      <c r="D677" s="127"/>
      <c r="E677" s="30"/>
    </row>
    <row r="678" spans="1:5" ht="31" x14ac:dyDescent="0.35">
      <c r="A678" s="125"/>
      <c r="B678" s="116"/>
      <c r="C678" s="126"/>
      <c r="D678" s="127"/>
      <c r="E678" s="30"/>
    </row>
    <row r="679" spans="1:5" ht="31" x14ac:dyDescent="0.35">
      <c r="A679" s="125"/>
      <c r="B679" s="116"/>
      <c r="C679" s="126"/>
      <c r="D679" s="127"/>
      <c r="E679" s="30"/>
    </row>
    <row r="680" spans="1:5" ht="31" x14ac:dyDescent="0.35">
      <c r="A680" s="125"/>
      <c r="B680" s="116"/>
      <c r="C680" s="126"/>
      <c r="D680" s="127"/>
      <c r="E680" s="30"/>
    </row>
    <row r="681" spans="1:5" ht="31" x14ac:dyDescent="0.35">
      <c r="A681" s="125"/>
      <c r="B681" s="116"/>
      <c r="C681" s="126"/>
      <c r="D681" s="127"/>
      <c r="E681" s="30"/>
    </row>
    <row r="682" spans="1:5" ht="31" x14ac:dyDescent="0.35">
      <c r="A682" s="125"/>
      <c r="B682" s="116"/>
      <c r="C682" s="126"/>
      <c r="D682" s="127"/>
      <c r="E682" s="30"/>
    </row>
    <row r="683" spans="1:5" ht="31" x14ac:dyDescent="0.35">
      <c r="A683" s="125"/>
      <c r="B683" s="116"/>
      <c r="C683" s="126"/>
      <c r="D683" s="127"/>
      <c r="E683" s="30"/>
    </row>
    <row r="684" spans="1:5" ht="31" x14ac:dyDescent="0.35">
      <c r="A684" s="125"/>
      <c r="B684" s="116"/>
      <c r="C684" s="126"/>
      <c r="D684" s="127"/>
      <c r="E684" s="30"/>
    </row>
    <row r="685" spans="1:5" ht="31" x14ac:dyDescent="0.35">
      <c r="A685" s="125"/>
      <c r="B685" s="116"/>
      <c r="C685" s="126"/>
      <c r="D685" s="127"/>
      <c r="E685" s="30"/>
    </row>
    <row r="686" spans="1:5" ht="31" x14ac:dyDescent="0.35">
      <c r="A686" s="125"/>
      <c r="B686" s="116"/>
      <c r="C686" s="126"/>
      <c r="D686" s="127"/>
      <c r="E686" s="30"/>
    </row>
    <row r="687" spans="1:5" ht="31" x14ac:dyDescent="0.35">
      <c r="A687" s="125"/>
      <c r="B687" s="116"/>
      <c r="C687" s="126"/>
      <c r="D687" s="127"/>
      <c r="E687" s="30"/>
    </row>
    <row r="688" spans="1:5" ht="31" x14ac:dyDescent="0.35">
      <c r="A688" s="125"/>
      <c r="B688" s="116"/>
      <c r="C688" s="126"/>
      <c r="D688" s="127"/>
      <c r="E688" s="30"/>
    </row>
    <row r="689" spans="1:5" ht="31" x14ac:dyDescent="0.35">
      <c r="A689" s="125"/>
      <c r="B689" s="116"/>
      <c r="C689" s="126"/>
      <c r="D689" s="127"/>
      <c r="E689" s="30"/>
    </row>
    <row r="690" spans="1:5" ht="31" x14ac:dyDescent="0.35">
      <c r="A690" s="125"/>
      <c r="B690" s="116"/>
      <c r="C690" s="126"/>
      <c r="D690" s="127"/>
      <c r="E690" s="30"/>
    </row>
    <row r="691" spans="1:5" ht="31" x14ac:dyDescent="0.35">
      <c r="A691" s="125"/>
      <c r="B691" s="116"/>
      <c r="C691" s="126"/>
      <c r="D691" s="127"/>
      <c r="E691" s="30"/>
    </row>
    <row r="692" spans="1:5" ht="31" x14ac:dyDescent="0.35">
      <c r="A692" s="125"/>
      <c r="B692" s="116"/>
      <c r="C692" s="126"/>
      <c r="D692" s="127"/>
      <c r="E692" s="30"/>
    </row>
    <row r="693" spans="1:5" ht="31" x14ac:dyDescent="0.35">
      <c r="A693" s="125"/>
      <c r="B693" s="116"/>
      <c r="C693" s="126"/>
      <c r="D693" s="127"/>
      <c r="E693" s="30"/>
    </row>
    <row r="694" spans="1:5" ht="31" x14ac:dyDescent="0.35">
      <c r="A694" s="125"/>
      <c r="B694" s="116"/>
      <c r="C694" s="126"/>
      <c r="D694" s="127"/>
      <c r="E694" s="30"/>
    </row>
    <row r="695" spans="1:5" ht="31" x14ac:dyDescent="0.35">
      <c r="A695" s="125"/>
      <c r="B695" s="116"/>
      <c r="C695" s="126"/>
      <c r="D695" s="127"/>
      <c r="E695" s="30"/>
    </row>
    <row r="696" spans="1:5" ht="31" x14ac:dyDescent="0.35">
      <c r="A696" s="125"/>
      <c r="B696" s="116"/>
      <c r="C696" s="126"/>
      <c r="D696" s="127"/>
      <c r="E696" s="30"/>
    </row>
    <row r="697" spans="1:5" ht="31" x14ac:dyDescent="0.35">
      <c r="A697" s="125"/>
      <c r="B697" s="116"/>
      <c r="C697" s="126"/>
      <c r="D697" s="127"/>
      <c r="E697" s="30"/>
    </row>
    <row r="698" spans="1:5" ht="31" x14ac:dyDescent="0.35">
      <c r="A698" s="125"/>
      <c r="B698" s="116"/>
      <c r="C698" s="126"/>
      <c r="D698" s="127"/>
      <c r="E698" s="30"/>
    </row>
    <row r="699" spans="1:5" ht="31" x14ac:dyDescent="0.35">
      <c r="A699" s="125"/>
      <c r="B699" s="116"/>
      <c r="C699" s="126"/>
      <c r="D699" s="127"/>
      <c r="E699" s="30"/>
    </row>
    <row r="700" spans="1:5" ht="31" x14ac:dyDescent="0.35">
      <c r="A700" s="125"/>
      <c r="B700" s="116"/>
      <c r="C700" s="126"/>
      <c r="D700" s="127"/>
      <c r="E700" s="30"/>
    </row>
    <row r="701" spans="1:5" ht="31" x14ac:dyDescent="0.35">
      <c r="A701" s="125"/>
      <c r="B701" s="116"/>
      <c r="C701" s="126"/>
      <c r="D701" s="127"/>
      <c r="E701" s="30"/>
    </row>
    <row r="702" spans="1:5" ht="31" x14ac:dyDescent="0.35">
      <c r="A702" s="125"/>
      <c r="B702" s="116"/>
      <c r="C702" s="126"/>
      <c r="D702" s="127"/>
      <c r="E702" s="30"/>
    </row>
    <row r="703" spans="1:5" ht="31" x14ac:dyDescent="0.35">
      <c r="A703" s="125"/>
      <c r="B703" s="116"/>
      <c r="C703" s="126"/>
      <c r="D703" s="127"/>
      <c r="E703" s="30"/>
    </row>
    <row r="704" spans="1:5" ht="31" x14ac:dyDescent="0.35">
      <c r="A704" s="125"/>
      <c r="B704" s="116"/>
      <c r="C704" s="126"/>
      <c r="D704" s="127"/>
      <c r="E704" s="30"/>
    </row>
    <row r="705" spans="1:5" ht="31" x14ac:dyDescent="0.35">
      <c r="A705" s="125"/>
      <c r="B705" s="116"/>
      <c r="C705" s="126"/>
      <c r="D705" s="127"/>
      <c r="E705" s="30"/>
    </row>
    <row r="706" spans="1:5" ht="31" x14ac:dyDescent="0.35">
      <c r="A706" s="125"/>
      <c r="B706" s="116"/>
      <c r="C706" s="126"/>
      <c r="D706" s="127"/>
      <c r="E706" s="30"/>
    </row>
    <row r="707" spans="1:5" ht="31" x14ac:dyDescent="0.35">
      <c r="A707" s="125"/>
      <c r="B707" s="116"/>
      <c r="C707" s="126"/>
      <c r="D707" s="127"/>
      <c r="E707" s="30"/>
    </row>
    <row r="708" spans="1:5" ht="31" x14ac:dyDescent="0.35">
      <c r="A708" s="125"/>
      <c r="B708" s="116"/>
      <c r="C708" s="126"/>
      <c r="D708" s="127"/>
      <c r="E708" s="30"/>
    </row>
    <row r="709" spans="1:5" ht="31" x14ac:dyDescent="0.35">
      <c r="A709" s="125"/>
      <c r="B709" s="116"/>
      <c r="C709" s="126"/>
      <c r="D709" s="127"/>
      <c r="E709" s="30"/>
    </row>
    <row r="710" spans="1:5" ht="31" x14ac:dyDescent="0.35">
      <c r="A710" s="125"/>
      <c r="B710" s="116"/>
      <c r="C710" s="126"/>
      <c r="D710" s="127"/>
      <c r="E710" s="30"/>
    </row>
    <row r="711" spans="1:5" ht="31" x14ac:dyDescent="0.35">
      <c r="A711" s="125"/>
      <c r="B711" s="116"/>
      <c r="C711" s="126"/>
      <c r="D711" s="127"/>
      <c r="E711" s="30"/>
    </row>
    <row r="712" spans="1:5" ht="31" x14ac:dyDescent="0.35">
      <c r="A712" s="125"/>
      <c r="B712" s="116"/>
      <c r="C712" s="126"/>
      <c r="D712" s="127"/>
      <c r="E712" s="30"/>
    </row>
    <row r="713" spans="1:5" ht="31" x14ac:dyDescent="0.35">
      <c r="A713" s="125"/>
      <c r="B713" s="116"/>
      <c r="C713" s="126"/>
      <c r="D713" s="127"/>
      <c r="E713" s="30"/>
    </row>
    <row r="714" spans="1:5" ht="31" x14ac:dyDescent="0.35">
      <c r="A714" s="125"/>
      <c r="B714" s="116"/>
      <c r="C714" s="126"/>
      <c r="D714" s="127"/>
      <c r="E714" s="30"/>
    </row>
    <row r="715" spans="1:5" ht="31" x14ac:dyDescent="0.35">
      <c r="A715" s="125"/>
      <c r="B715" s="116"/>
      <c r="C715" s="126"/>
      <c r="D715" s="127"/>
      <c r="E715" s="30"/>
    </row>
    <row r="716" spans="1:5" ht="31" x14ac:dyDescent="0.35">
      <c r="A716" s="125"/>
      <c r="B716" s="116"/>
      <c r="C716" s="126"/>
      <c r="D716" s="127"/>
      <c r="E716" s="30"/>
    </row>
    <row r="717" spans="1:5" ht="31" x14ac:dyDescent="0.35">
      <c r="A717" s="125"/>
      <c r="B717" s="116"/>
      <c r="C717" s="126"/>
      <c r="D717" s="127"/>
      <c r="E717" s="30"/>
    </row>
    <row r="718" spans="1:5" ht="31" x14ac:dyDescent="0.35">
      <c r="A718" s="125"/>
      <c r="B718" s="116"/>
      <c r="C718" s="126"/>
      <c r="D718" s="127"/>
      <c r="E718" s="30"/>
    </row>
    <row r="719" spans="1:5" ht="31" x14ac:dyDescent="0.35">
      <c r="A719" s="125"/>
      <c r="B719" s="116"/>
      <c r="C719" s="126"/>
      <c r="D719" s="127"/>
      <c r="E719" s="30"/>
    </row>
    <row r="720" spans="1:5" ht="31" x14ac:dyDescent="0.35">
      <c r="A720" s="125"/>
      <c r="B720" s="116"/>
      <c r="C720" s="126"/>
      <c r="D720" s="127"/>
      <c r="E720" s="30"/>
    </row>
    <row r="721" spans="1:5" ht="31" x14ac:dyDescent="0.35">
      <c r="A721" s="125"/>
      <c r="B721" s="116"/>
      <c r="C721" s="126"/>
      <c r="D721" s="127"/>
      <c r="E721" s="30"/>
    </row>
    <row r="722" spans="1:5" ht="31" x14ac:dyDescent="0.35">
      <c r="A722" s="125"/>
      <c r="B722" s="116"/>
      <c r="C722" s="126"/>
      <c r="D722" s="127"/>
      <c r="E722" s="30"/>
    </row>
    <row r="723" spans="1:5" ht="31" x14ac:dyDescent="0.35">
      <c r="A723" s="125"/>
      <c r="B723" s="116"/>
      <c r="C723" s="126"/>
      <c r="D723" s="127"/>
      <c r="E723" s="30"/>
    </row>
    <row r="724" spans="1:5" ht="31" x14ac:dyDescent="0.35">
      <c r="A724" s="125"/>
      <c r="B724" s="116"/>
      <c r="C724" s="126"/>
      <c r="D724" s="127"/>
      <c r="E724" s="30"/>
    </row>
    <row r="725" spans="1:5" ht="31" x14ac:dyDescent="0.35">
      <c r="A725" s="125"/>
      <c r="B725" s="116"/>
      <c r="C725" s="126"/>
      <c r="D725" s="127"/>
      <c r="E725" s="30"/>
    </row>
    <row r="726" spans="1:5" ht="31" x14ac:dyDescent="0.35">
      <c r="A726" s="125"/>
      <c r="B726" s="116"/>
      <c r="C726" s="126"/>
      <c r="D726" s="127"/>
      <c r="E726" s="30"/>
    </row>
    <row r="727" spans="1:5" ht="31" x14ac:dyDescent="0.35">
      <c r="A727" s="125"/>
      <c r="B727" s="116"/>
      <c r="C727" s="126"/>
      <c r="D727" s="127"/>
      <c r="E727" s="30"/>
    </row>
    <row r="728" spans="1:5" ht="31" x14ac:dyDescent="0.35">
      <c r="A728" s="125"/>
      <c r="B728" s="116"/>
      <c r="C728" s="126"/>
      <c r="D728" s="127"/>
      <c r="E728" s="30"/>
    </row>
    <row r="729" spans="1:5" ht="31" x14ac:dyDescent="0.35">
      <c r="A729" s="125"/>
      <c r="B729" s="116"/>
      <c r="C729" s="126"/>
      <c r="D729" s="127"/>
      <c r="E729" s="30"/>
    </row>
    <row r="730" spans="1:5" ht="31" x14ac:dyDescent="0.35">
      <c r="A730" s="125"/>
      <c r="B730" s="116"/>
      <c r="C730" s="126"/>
      <c r="D730" s="127"/>
      <c r="E730" s="30"/>
    </row>
    <row r="731" spans="1:5" ht="31" x14ac:dyDescent="0.35">
      <c r="A731" s="125"/>
      <c r="B731" s="116"/>
      <c r="C731" s="126"/>
      <c r="D731" s="127"/>
      <c r="E731" s="30"/>
    </row>
    <row r="732" spans="1:5" ht="31" x14ac:dyDescent="0.35">
      <c r="A732" s="125"/>
      <c r="B732" s="116"/>
      <c r="C732" s="126"/>
      <c r="D732" s="127"/>
      <c r="E732" s="30"/>
    </row>
    <row r="733" spans="1:5" ht="31" x14ac:dyDescent="0.35">
      <c r="A733" s="125"/>
      <c r="B733" s="116"/>
      <c r="C733" s="126"/>
      <c r="D733" s="127"/>
      <c r="E733" s="30"/>
    </row>
    <row r="734" spans="1:5" ht="31" x14ac:dyDescent="0.35">
      <c r="A734" s="125"/>
      <c r="B734" s="116"/>
      <c r="C734" s="126"/>
      <c r="D734" s="127"/>
      <c r="E734" s="30"/>
    </row>
    <row r="735" spans="1:5" ht="31" x14ac:dyDescent="0.35">
      <c r="A735" s="125"/>
      <c r="B735" s="116"/>
      <c r="C735" s="126"/>
      <c r="D735" s="127"/>
      <c r="E735" s="30"/>
    </row>
    <row r="736" spans="1:5" ht="31" x14ac:dyDescent="0.35">
      <c r="A736" s="125"/>
      <c r="B736" s="116"/>
      <c r="C736" s="126"/>
      <c r="D736" s="127"/>
      <c r="E736" s="30"/>
    </row>
    <row r="737" spans="1:5" ht="31" x14ac:dyDescent="0.35">
      <c r="A737" s="125"/>
      <c r="B737" s="116"/>
      <c r="C737" s="126"/>
      <c r="D737" s="127"/>
      <c r="E737" s="30"/>
    </row>
    <row r="738" spans="1:5" ht="31" x14ac:dyDescent="0.35">
      <c r="A738" s="125"/>
      <c r="B738" s="116"/>
      <c r="C738" s="126"/>
      <c r="D738" s="127"/>
      <c r="E738" s="30"/>
    </row>
    <row r="739" spans="1:5" ht="31" x14ac:dyDescent="0.35">
      <c r="A739" s="125"/>
      <c r="B739" s="116"/>
      <c r="C739" s="126"/>
      <c r="D739" s="127"/>
      <c r="E739" s="30"/>
    </row>
    <row r="740" spans="1:5" ht="31" x14ac:dyDescent="0.35">
      <c r="A740" s="125"/>
      <c r="B740" s="116"/>
      <c r="C740" s="126"/>
      <c r="D740" s="127"/>
      <c r="E740" s="30"/>
    </row>
    <row r="741" spans="1:5" ht="31" x14ac:dyDescent="0.35">
      <c r="A741" s="125"/>
      <c r="B741" s="116"/>
      <c r="C741" s="126"/>
      <c r="D741" s="127"/>
      <c r="E741" s="30"/>
    </row>
    <row r="742" spans="1:5" ht="31" x14ac:dyDescent="0.35">
      <c r="A742" s="125"/>
      <c r="B742" s="116"/>
      <c r="C742" s="126"/>
      <c r="D742" s="127"/>
      <c r="E742" s="30"/>
    </row>
    <row r="743" spans="1:5" ht="31" x14ac:dyDescent="0.35">
      <c r="A743" s="125"/>
      <c r="B743" s="116"/>
      <c r="C743" s="126"/>
      <c r="D743" s="127"/>
      <c r="E743" s="30"/>
    </row>
    <row r="744" spans="1:5" ht="31" x14ac:dyDescent="0.35">
      <c r="A744" s="125"/>
      <c r="B744" s="116"/>
      <c r="C744" s="126"/>
      <c r="D744" s="127"/>
      <c r="E744" s="30"/>
    </row>
    <row r="745" spans="1:5" ht="31" x14ac:dyDescent="0.35">
      <c r="A745" s="125"/>
      <c r="B745" s="116"/>
      <c r="C745" s="126"/>
      <c r="D745" s="127"/>
      <c r="E745" s="30"/>
    </row>
    <row r="746" spans="1:5" ht="31" x14ac:dyDescent="0.35">
      <c r="A746" s="125"/>
      <c r="B746" s="116"/>
      <c r="C746" s="126"/>
      <c r="D746" s="127"/>
      <c r="E746" s="30"/>
    </row>
    <row r="747" spans="1:5" ht="31" x14ac:dyDescent="0.35">
      <c r="A747" s="125"/>
      <c r="B747" s="116"/>
      <c r="C747" s="126"/>
      <c r="D747" s="127"/>
      <c r="E747" s="30"/>
    </row>
    <row r="748" spans="1:5" ht="31" x14ac:dyDescent="0.35">
      <c r="A748" s="125"/>
      <c r="B748" s="116"/>
      <c r="C748" s="126"/>
      <c r="D748" s="127"/>
      <c r="E748" s="30"/>
    </row>
    <row r="749" spans="1:5" ht="31" x14ac:dyDescent="0.35">
      <c r="A749" s="125"/>
      <c r="B749" s="116"/>
      <c r="C749" s="126"/>
      <c r="D749" s="127"/>
      <c r="E749" s="30"/>
    </row>
    <row r="750" spans="1:5" ht="31" x14ac:dyDescent="0.35">
      <c r="A750" s="125"/>
      <c r="B750" s="116"/>
      <c r="C750" s="126"/>
      <c r="D750" s="127"/>
      <c r="E750" s="30"/>
    </row>
    <row r="751" spans="1:5" ht="31" x14ac:dyDescent="0.35">
      <c r="A751" s="125"/>
      <c r="B751" s="116"/>
      <c r="C751" s="126"/>
      <c r="D751" s="127"/>
      <c r="E751" s="30"/>
    </row>
    <row r="752" spans="1:5" ht="31" x14ac:dyDescent="0.35">
      <c r="A752" s="125"/>
      <c r="B752" s="116"/>
      <c r="C752" s="126"/>
      <c r="D752" s="127"/>
      <c r="E752" s="30"/>
    </row>
    <row r="753" spans="1:5" ht="31" x14ac:dyDescent="0.35">
      <c r="A753" s="125"/>
      <c r="B753" s="116"/>
      <c r="C753" s="126"/>
      <c r="D753" s="127"/>
      <c r="E753" s="30"/>
    </row>
    <row r="754" spans="1:5" ht="31" x14ac:dyDescent="0.35">
      <c r="A754" s="125"/>
      <c r="B754" s="116"/>
      <c r="C754" s="126"/>
      <c r="D754" s="127"/>
      <c r="E754" s="30"/>
    </row>
    <row r="755" spans="1:5" ht="31" x14ac:dyDescent="0.35">
      <c r="A755" s="125"/>
      <c r="B755" s="116"/>
      <c r="C755" s="126"/>
      <c r="D755" s="127"/>
      <c r="E755" s="30"/>
    </row>
    <row r="756" spans="1:5" ht="31" x14ac:dyDescent="0.35">
      <c r="A756" s="125"/>
      <c r="B756" s="116"/>
      <c r="C756" s="126"/>
      <c r="D756" s="127"/>
      <c r="E756" s="30"/>
    </row>
    <row r="757" spans="1:5" ht="31" x14ac:dyDescent="0.35">
      <c r="A757" s="125"/>
      <c r="B757" s="116"/>
      <c r="C757" s="126"/>
      <c r="D757" s="127"/>
      <c r="E757" s="30"/>
    </row>
    <row r="758" spans="1:5" ht="31" x14ac:dyDescent="0.35">
      <c r="A758" s="125"/>
      <c r="B758" s="116"/>
      <c r="C758" s="126"/>
      <c r="D758" s="127"/>
      <c r="E758" s="30"/>
    </row>
    <row r="759" spans="1:5" ht="31" x14ac:dyDescent="0.35">
      <c r="A759" s="125"/>
      <c r="B759" s="116"/>
      <c r="C759" s="126"/>
      <c r="D759" s="127"/>
      <c r="E759" s="30"/>
    </row>
    <row r="760" spans="1:5" ht="31" x14ac:dyDescent="0.35">
      <c r="A760" s="125"/>
      <c r="B760" s="116"/>
      <c r="C760" s="126"/>
      <c r="D760" s="127"/>
      <c r="E760" s="30"/>
    </row>
    <row r="761" spans="1:5" ht="31" x14ac:dyDescent="0.35">
      <c r="A761" s="125"/>
      <c r="B761" s="116"/>
      <c r="C761" s="126"/>
      <c r="D761" s="127"/>
      <c r="E761" s="30"/>
    </row>
    <row r="762" spans="1:5" ht="31" x14ac:dyDescent="0.35">
      <c r="A762" s="125"/>
      <c r="B762" s="116"/>
      <c r="C762" s="126"/>
      <c r="D762" s="127"/>
      <c r="E762" s="30"/>
    </row>
    <row r="763" spans="1:5" ht="31" x14ac:dyDescent="0.35">
      <c r="A763" s="125"/>
      <c r="B763" s="116"/>
      <c r="C763" s="126"/>
      <c r="D763" s="127"/>
      <c r="E763" s="30"/>
    </row>
    <row r="764" spans="1:5" ht="31" x14ac:dyDescent="0.35">
      <c r="A764" s="125"/>
      <c r="B764" s="116"/>
      <c r="C764" s="126"/>
      <c r="D764" s="127"/>
      <c r="E764" s="30"/>
    </row>
    <row r="765" spans="1:5" ht="31" x14ac:dyDescent="0.35">
      <c r="A765" s="125"/>
      <c r="B765" s="116"/>
      <c r="C765" s="126"/>
      <c r="D765" s="127"/>
      <c r="E765" s="30"/>
    </row>
    <row r="766" spans="1:5" ht="31" x14ac:dyDescent="0.35">
      <c r="A766" s="125"/>
      <c r="B766" s="116"/>
      <c r="C766" s="126"/>
      <c r="D766" s="127"/>
      <c r="E766" s="30"/>
    </row>
    <row r="767" spans="1:5" ht="31" x14ac:dyDescent="0.35">
      <c r="A767" s="125"/>
      <c r="B767" s="116"/>
      <c r="C767" s="126"/>
      <c r="D767" s="127"/>
      <c r="E767" s="30"/>
    </row>
    <row r="768" spans="1:5" ht="31" x14ac:dyDescent="0.35">
      <c r="A768" s="125"/>
      <c r="B768" s="116"/>
      <c r="C768" s="126"/>
      <c r="D768" s="127"/>
      <c r="E768" s="30"/>
    </row>
    <row r="769" spans="1:5" ht="31" x14ac:dyDescent="0.35">
      <c r="A769" s="125"/>
      <c r="B769" s="116"/>
      <c r="C769" s="126"/>
      <c r="D769" s="127"/>
      <c r="E769" s="30"/>
    </row>
    <row r="770" spans="1:5" ht="31" x14ac:dyDescent="0.35">
      <c r="A770" s="125"/>
      <c r="B770" s="116"/>
      <c r="C770" s="126"/>
      <c r="D770" s="127"/>
      <c r="E770" s="30"/>
    </row>
    <row r="771" spans="1:5" ht="31" x14ac:dyDescent="0.35">
      <c r="A771" s="125"/>
      <c r="B771" s="116"/>
      <c r="C771" s="126"/>
      <c r="D771" s="127"/>
      <c r="E771" s="30"/>
    </row>
    <row r="772" spans="1:5" ht="31" x14ac:dyDescent="0.35">
      <c r="A772" s="125"/>
      <c r="B772" s="116"/>
      <c r="C772" s="126"/>
      <c r="D772" s="127"/>
      <c r="E772" s="30"/>
    </row>
    <row r="773" spans="1:5" ht="31" x14ac:dyDescent="0.35">
      <c r="A773" s="125"/>
      <c r="B773" s="116"/>
      <c r="C773" s="126"/>
      <c r="D773" s="127"/>
      <c r="E773" s="30"/>
    </row>
    <row r="774" spans="1:5" ht="31" x14ac:dyDescent="0.35">
      <c r="A774" s="125"/>
      <c r="B774" s="116"/>
      <c r="C774" s="126"/>
      <c r="D774" s="127"/>
      <c r="E774" s="30"/>
    </row>
    <row r="775" spans="1:5" ht="31" x14ac:dyDescent="0.35">
      <c r="A775" s="125"/>
      <c r="B775" s="116"/>
      <c r="C775" s="126"/>
      <c r="D775" s="127"/>
      <c r="E775" s="30"/>
    </row>
    <row r="776" spans="1:5" ht="31" x14ac:dyDescent="0.35">
      <c r="A776" s="125"/>
      <c r="B776" s="116"/>
      <c r="C776" s="126"/>
      <c r="D776" s="127"/>
      <c r="E776" s="30"/>
    </row>
    <row r="777" spans="1:5" ht="31" x14ac:dyDescent="0.35">
      <c r="A777" s="125"/>
      <c r="B777" s="116"/>
      <c r="C777" s="126"/>
      <c r="D777" s="127"/>
      <c r="E777" s="30"/>
    </row>
    <row r="778" spans="1:5" ht="31" x14ac:dyDescent="0.35">
      <c r="A778" s="125"/>
      <c r="B778" s="116"/>
      <c r="C778" s="126"/>
      <c r="D778" s="127"/>
      <c r="E778" s="30"/>
    </row>
    <row r="779" spans="1:5" ht="31" x14ac:dyDescent="0.35">
      <c r="A779" s="125"/>
      <c r="B779" s="116"/>
      <c r="C779" s="126"/>
      <c r="D779" s="127"/>
      <c r="E779" s="30"/>
    </row>
    <row r="780" spans="1:5" ht="31" x14ac:dyDescent="0.35">
      <c r="A780" s="125"/>
      <c r="B780" s="116"/>
      <c r="C780" s="126"/>
      <c r="D780" s="127"/>
      <c r="E780" s="30"/>
    </row>
    <row r="781" spans="1:5" ht="31" x14ac:dyDescent="0.35">
      <c r="A781" s="125"/>
      <c r="B781" s="116"/>
      <c r="C781" s="126"/>
      <c r="D781" s="127"/>
      <c r="E781" s="30"/>
    </row>
    <row r="782" spans="1:5" ht="31" x14ac:dyDescent="0.35">
      <c r="A782" s="125"/>
      <c r="B782" s="116"/>
      <c r="C782" s="126"/>
      <c r="D782" s="127"/>
      <c r="E782" s="30"/>
    </row>
    <row r="783" spans="1:5" ht="31" x14ac:dyDescent="0.35">
      <c r="A783" s="125"/>
      <c r="B783" s="116"/>
      <c r="C783" s="126"/>
      <c r="D783" s="127"/>
      <c r="E783" s="30"/>
    </row>
    <row r="784" spans="1:5" ht="31" x14ac:dyDescent="0.35">
      <c r="A784" s="125"/>
      <c r="B784" s="116"/>
      <c r="C784" s="126"/>
      <c r="D784" s="127"/>
      <c r="E784" s="30"/>
    </row>
    <row r="785" spans="1:5" ht="31" x14ac:dyDescent="0.35">
      <c r="A785" s="125"/>
      <c r="B785" s="116"/>
      <c r="C785" s="126"/>
      <c r="D785" s="127"/>
      <c r="E785" s="30"/>
    </row>
    <row r="786" spans="1:5" ht="31" x14ac:dyDescent="0.35">
      <c r="A786" s="125"/>
      <c r="B786" s="116"/>
      <c r="C786" s="126"/>
      <c r="D786" s="127"/>
      <c r="E786" s="30"/>
    </row>
    <row r="787" spans="1:5" ht="31" x14ac:dyDescent="0.35">
      <c r="A787" s="125"/>
      <c r="B787" s="116"/>
      <c r="C787" s="126"/>
      <c r="D787" s="127"/>
      <c r="E787" s="30"/>
    </row>
    <row r="788" spans="1:5" ht="31" x14ac:dyDescent="0.35">
      <c r="A788" s="125"/>
      <c r="B788" s="116"/>
      <c r="C788" s="126"/>
      <c r="D788" s="127"/>
      <c r="E788" s="30"/>
    </row>
    <row r="789" spans="1:5" ht="31" x14ac:dyDescent="0.35">
      <c r="A789" s="125"/>
      <c r="B789" s="116"/>
      <c r="C789" s="126"/>
      <c r="D789" s="127"/>
      <c r="E789" s="30"/>
    </row>
    <row r="790" spans="1:5" ht="31" x14ac:dyDescent="0.35">
      <c r="A790" s="125"/>
      <c r="B790" s="116"/>
      <c r="C790" s="126"/>
      <c r="D790" s="127"/>
      <c r="E790" s="30"/>
    </row>
    <row r="791" spans="1:5" ht="31" x14ac:dyDescent="0.35">
      <c r="A791" s="125"/>
      <c r="B791" s="116"/>
      <c r="C791" s="126"/>
      <c r="D791" s="127"/>
      <c r="E791" s="30"/>
    </row>
    <row r="792" spans="1:5" ht="31" x14ac:dyDescent="0.35">
      <c r="A792" s="125"/>
      <c r="B792" s="116"/>
      <c r="C792" s="126"/>
      <c r="D792" s="127"/>
      <c r="E792" s="30"/>
    </row>
    <row r="793" spans="1:5" ht="31" x14ac:dyDescent="0.35">
      <c r="A793" s="125"/>
      <c r="B793" s="116"/>
      <c r="C793" s="126"/>
      <c r="D793" s="127"/>
      <c r="E793" s="30"/>
    </row>
    <row r="794" spans="1:5" ht="31" x14ac:dyDescent="0.35">
      <c r="A794" s="125"/>
      <c r="B794" s="116"/>
      <c r="C794" s="126"/>
      <c r="D794" s="127"/>
      <c r="E794" s="30"/>
    </row>
    <row r="795" spans="1:5" ht="31" x14ac:dyDescent="0.35">
      <c r="A795" s="125"/>
      <c r="B795" s="116"/>
      <c r="C795" s="126"/>
      <c r="D795" s="127"/>
      <c r="E795" s="30"/>
    </row>
    <row r="796" spans="1:5" ht="31" x14ac:dyDescent="0.35">
      <c r="A796" s="125"/>
      <c r="B796" s="116"/>
      <c r="C796" s="126"/>
      <c r="D796" s="127"/>
      <c r="E796" s="30"/>
    </row>
    <row r="797" spans="1:5" ht="31" x14ac:dyDescent="0.35">
      <c r="A797" s="125"/>
      <c r="B797" s="116"/>
      <c r="C797" s="126"/>
      <c r="D797" s="127"/>
      <c r="E797" s="30"/>
    </row>
    <row r="798" spans="1:5" ht="31" x14ac:dyDescent="0.35">
      <c r="A798" s="125"/>
      <c r="B798" s="116"/>
      <c r="C798" s="126"/>
      <c r="D798" s="127"/>
      <c r="E798" s="30"/>
    </row>
    <row r="799" spans="1:5" ht="31" x14ac:dyDescent="0.35">
      <c r="A799" s="125"/>
      <c r="B799" s="116"/>
      <c r="C799" s="126"/>
      <c r="D799" s="127"/>
      <c r="E799" s="30"/>
    </row>
    <row r="800" spans="1:5" ht="31" x14ac:dyDescent="0.35">
      <c r="A800" s="125"/>
      <c r="B800" s="116"/>
      <c r="C800" s="126"/>
      <c r="D800" s="127"/>
      <c r="E800" s="30"/>
    </row>
    <row r="801" spans="1:5" ht="31" x14ac:dyDescent="0.35">
      <c r="A801" s="125"/>
      <c r="B801" s="116"/>
      <c r="C801" s="126"/>
      <c r="D801" s="127"/>
      <c r="E801" s="30"/>
    </row>
    <row r="802" spans="1:5" ht="31" x14ac:dyDescent="0.35">
      <c r="A802" s="125"/>
      <c r="B802" s="116"/>
      <c r="C802" s="126"/>
      <c r="D802" s="127"/>
      <c r="E802" s="30"/>
    </row>
    <row r="803" spans="1:5" ht="31" x14ac:dyDescent="0.35">
      <c r="A803" s="125"/>
      <c r="B803" s="116"/>
      <c r="C803" s="126"/>
      <c r="D803" s="127"/>
      <c r="E803" s="30"/>
    </row>
    <row r="804" spans="1:5" ht="31" x14ac:dyDescent="0.35">
      <c r="A804" s="125"/>
      <c r="B804" s="116"/>
      <c r="C804" s="126"/>
      <c r="D804" s="127"/>
      <c r="E804" s="30"/>
    </row>
    <row r="805" spans="1:5" ht="31" x14ac:dyDescent="0.35">
      <c r="A805" s="125"/>
      <c r="B805" s="116"/>
      <c r="C805" s="126"/>
      <c r="D805" s="127"/>
      <c r="E805" s="30"/>
    </row>
    <row r="806" spans="1:5" ht="31" x14ac:dyDescent="0.35">
      <c r="A806" s="125"/>
      <c r="B806" s="116"/>
      <c r="C806" s="126"/>
      <c r="D806" s="127"/>
      <c r="E806" s="30"/>
    </row>
    <row r="807" spans="1:5" ht="31" x14ac:dyDescent="0.35">
      <c r="A807" s="125"/>
      <c r="B807" s="116"/>
      <c r="C807" s="126"/>
      <c r="D807" s="127"/>
      <c r="E807" s="30"/>
    </row>
    <row r="808" spans="1:5" ht="31" x14ac:dyDescent="0.35">
      <c r="A808" s="125"/>
      <c r="B808" s="116"/>
      <c r="C808" s="126"/>
      <c r="D808" s="127"/>
      <c r="E808" s="30"/>
    </row>
    <row r="809" spans="1:5" ht="31" x14ac:dyDescent="0.35">
      <c r="A809" s="125"/>
      <c r="B809" s="116"/>
      <c r="C809" s="126"/>
      <c r="D809" s="127"/>
      <c r="E809" s="30"/>
    </row>
    <row r="810" spans="1:5" ht="31" x14ac:dyDescent="0.35">
      <c r="A810" s="125"/>
      <c r="B810" s="116"/>
      <c r="C810" s="126"/>
      <c r="D810" s="127"/>
      <c r="E810" s="30"/>
    </row>
    <row r="811" spans="1:5" ht="31" x14ac:dyDescent="0.35">
      <c r="A811" s="125"/>
      <c r="B811" s="116"/>
      <c r="C811" s="126"/>
      <c r="D811" s="127"/>
      <c r="E811" s="30"/>
    </row>
    <row r="812" spans="1:5" ht="31" x14ac:dyDescent="0.35">
      <c r="A812" s="125"/>
      <c r="B812" s="116"/>
      <c r="C812" s="126"/>
      <c r="D812" s="127"/>
      <c r="E812" s="30"/>
    </row>
    <row r="813" spans="1:5" ht="31" x14ac:dyDescent="0.35">
      <c r="A813" s="125"/>
      <c r="B813" s="116"/>
      <c r="C813" s="126"/>
      <c r="D813" s="127"/>
      <c r="E813" s="30"/>
    </row>
    <row r="814" spans="1:5" ht="31" x14ac:dyDescent="0.35">
      <c r="A814" s="125"/>
      <c r="B814" s="116"/>
      <c r="C814" s="126"/>
      <c r="D814" s="127"/>
      <c r="E814" s="30"/>
    </row>
    <row r="815" spans="1:5" ht="31" x14ac:dyDescent="0.35">
      <c r="A815" s="125"/>
      <c r="B815" s="116"/>
      <c r="C815" s="126"/>
      <c r="D815" s="127"/>
      <c r="E815" s="30"/>
    </row>
    <row r="816" spans="1:5" ht="31" x14ac:dyDescent="0.35">
      <c r="A816" s="125"/>
      <c r="B816" s="116"/>
      <c r="C816" s="126"/>
      <c r="D816" s="127"/>
      <c r="E816" s="30"/>
    </row>
    <row r="817" spans="1:5" ht="31" x14ac:dyDescent="0.35">
      <c r="A817" s="125"/>
      <c r="B817" s="116"/>
      <c r="C817" s="126"/>
      <c r="D817" s="127"/>
      <c r="E817" s="30"/>
    </row>
    <row r="818" spans="1:5" ht="31" x14ac:dyDescent="0.35">
      <c r="A818" s="125"/>
      <c r="B818" s="116"/>
      <c r="C818" s="126"/>
      <c r="D818" s="127"/>
      <c r="E818" s="30"/>
    </row>
    <row r="819" spans="1:5" ht="31" x14ac:dyDescent="0.35">
      <c r="A819" s="125"/>
      <c r="B819" s="116"/>
      <c r="C819" s="126"/>
      <c r="D819" s="127"/>
      <c r="E819" s="30"/>
    </row>
    <row r="820" spans="1:5" ht="31" x14ac:dyDescent="0.35">
      <c r="A820" s="125"/>
      <c r="B820" s="116"/>
      <c r="C820" s="126"/>
      <c r="D820" s="127"/>
      <c r="E820" s="30"/>
    </row>
    <row r="821" spans="1:5" ht="31" x14ac:dyDescent="0.35">
      <c r="A821" s="125"/>
      <c r="B821" s="116"/>
      <c r="C821" s="126"/>
      <c r="D821" s="127"/>
      <c r="E821" s="30"/>
    </row>
    <row r="822" spans="1:5" ht="31" x14ac:dyDescent="0.35">
      <c r="A822" s="125"/>
      <c r="B822" s="116"/>
      <c r="C822" s="126"/>
      <c r="D822" s="127"/>
      <c r="E822" s="30"/>
    </row>
    <row r="823" spans="1:5" ht="31" x14ac:dyDescent="0.35">
      <c r="A823" s="125"/>
      <c r="B823" s="116"/>
      <c r="C823" s="126"/>
      <c r="D823" s="127"/>
      <c r="E823" s="30"/>
    </row>
    <row r="824" spans="1:5" ht="31" x14ac:dyDescent="0.35">
      <c r="A824" s="125"/>
      <c r="B824" s="116"/>
      <c r="C824" s="126"/>
      <c r="D824" s="127"/>
      <c r="E824" s="30"/>
    </row>
    <row r="825" spans="1:5" ht="31" x14ac:dyDescent="0.35">
      <c r="A825" s="125"/>
      <c r="B825" s="116"/>
      <c r="C825" s="126"/>
      <c r="D825" s="127"/>
      <c r="E825" s="30"/>
    </row>
    <row r="826" spans="1:5" ht="31" x14ac:dyDescent="0.35">
      <c r="A826" s="125"/>
      <c r="B826" s="116"/>
      <c r="C826" s="126"/>
      <c r="D826" s="127"/>
      <c r="E826" s="30"/>
    </row>
    <row r="827" spans="1:5" ht="31" x14ac:dyDescent="0.35">
      <c r="A827" s="125"/>
      <c r="B827" s="116"/>
      <c r="C827" s="126"/>
      <c r="D827" s="127"/>
      <c r="E827" s="30"/>
    </row>
    <row r="828" spans="1:5" ht="31" x14ac:dyDescent="0.35">
      <c r="A828" s="125"/>
      <c r="B828" s="116"/>
      <c r="C828" s="126"/>
      <c r="D828" s="127"/>
      <c r="E828" s="30"/>
    </row>
    <row r="829" spans="1:5" ht="31" x14ac:dyDescent="0.35">
      <c r="A829" s="125"/>
      <c r="B829" s="116"/>
      <c r="C829" s="126"/>
      <c r="D829" s="127"/>
      <c r="E829" s="30"/>
    </row>
    <row r="830" spans="1:5" ht="31" x14ac:dyDescent="0.35">
      <c r="A830" s="125"/>
      <c r="B830" s="116"/>
      <c r="C830" s="126"/>
      <c r="D830" s="127"/>
      <c r="E830" s="30"/>
    </row>
    <row r="831" spans="1:5" ht="31" x14ac:dyDescent="0.35">
      <c r="A831" s="125"/>
      <c r="B831" s="116"/>
      <c r="C831" s="126"/>
      <c r="D831" s="127"/>
      <c r="E831" s="30"/>
    </row>
    <row r="832" spans="1:5" ht="31" x14ac:dyDescent="0.35">
      <c r="A832" s="125"/>
      <c r="B832" s="116"/>
      <c r="C832" s="126"/>
      <c r="D832" s="127"/>
      <c r="E832" s="30"/>
    </row>
    <row r="833" spans="1:5" ht="31" x14ac:dyDescent="0.35">
      <c r="A833" s="125"/>
      <c r="B833" s="116"/>
      <c r="C833" s="126"/>
      <c r="D833" s="127"/>
      <c r="E833" s="30"/>
    </row>
    <row r="834" spans="1:5" ht="31" x14ac:dyDescent="0.35">
      <c r="A834" s="125"/>
      <c r="B834" s="116"/>
      <c r="C834" s="126"/>
      <c r="D834" s="127"/>
      <c r="E834" s="30"/>
    </row>
    <row r="835" spans="1:5" ht="31" x14ac:dyDescent="0.35">
      <c r="A835" s="125"/>
      <c r="B835" s="116"/>
      <c r="C835" s="126"/>
      <c r="D835" s="127"/>
      <c r="E835" s="30"/>
    </row>
    <row r="836" spans="1:5" ht="31" x14ac:dyDescent="0.35">
      <c r="A836" s="125"/>
      <c r="B836" s="116"/>
      <c r="C836" s="126"/>
      <c r="D836" s="127"/>
      <c r="E836" s="30"/>
    </row>
    <row r="837" spans="1:5" ht="31" x14ac:dyDescent="0.35">
      <c r="A837" s="125"/>
      <c r="B837" s="116"/>
      <c r="C837" s="126"/>
      <c r="D837" s="127"/>
      <c r="E837" s="30"/>
    </row>
    <row r="838" spans="1:5" ht="31" x14ac:dyDescent="0.35">
      <c r="A838" s="125"/>
      <c r="B838" s="116"/>
      <c r="C838" s="126"/>
      <c r="D838" s="127"/>
      <c r="E838" s="30"/>
    </row>
    <row r="839" spans="1:5" ht="31" x14ac:dyDescent="0.35">
      <c r="A839" s="125"/>
      <c r="B839" s="116"/>
      <c r="C839" s="126"/>
      <c r="D839" s="127"/>
      <c r="E839" s="30"/>
    </row>
    <row r="840" spans="1:5" ht="31" x14ac:dyDescent="0.35">
      <c r="A840" s="125"/>
      <c r="B840" s="116"/>
      <c r="C840" s="126"/>
      <c r="D840" s="127"/>
      <c r="E840" s="30"/>
    </row>
    <row r="841" spans="1:5" ht="31" x14ac:dyDescent="0.35">
      <c r="A841" s="125"/>
      <c r="B841" s="116"/>
      <c r="C841" s="126"/>
      <c r="D841" s="127"/>
      <c r="E841" s="30"/>
    </row>
    <row r="842" spans="1:5" ht="31" x14ac:dyDescent="0.35">
      <c r="A842" s="125"/>
      <c r="B842" s="116"/>
      <c r="C842" s="126"/>
      <c r="D842" s="127"/>
      <c r="E842" s="30"/>
    </row>
    <row r="843" spans="1:5" ht="31" x14ac:dyDescent="0.35">
      <c r="A843" s="125"/>
      <c r="B843" s="116"/>
      <c r="C843" s="126"/>
      <c r="D843" s="127"/>
      <c r="E843" s="30"/>
    </row>
    <row r="844" spans="1:5" ht="31" x14ac:dyDescent="0.35">
      <c r="A844" s="125"/>
      <c r="B844" s="116"/>
      <c r="C844" s="126"/>
      <c r="D844" s="127"/>
      <c r="E844" s="30"/>
    </row>
    <row r="845" spans="1:5" ht="31" x14ac:dyDescent="0.35">
      <c r="A845" s="125"/>
      <c r="B845" s="116"/>
      <c r="C845" s="126"/>
      <c r="D845" s="127"/>
      <c r="E845" s="30"/>
    </row>
  </sheetData>
  <sheetProtection algorithmName="SHA-512" hashValue="Xc1uHICbTuvGigDqGXyt9u7dQUK19Qsz5YBE7DaWSjRmgBknY3PvMBZ47kJfEsbMtV3SLxm4wLRMr9WFNBP5ow==" saltValue="P8WqOqWK4MXCtYG0IpUM7g==" spinCount="100000" sheet="1" deleteRows="0"/>
  <phoneticPr fontId="7" type="noConversion"/>
  <conditionalFormatting sqref="B23:C23">
    <cfRule type="cellIs" dxfId="7" priority="6" operator="greaterThan">
      <formula>0</formula>
    </cfRule>
    <cfRule type="cellIs" dxfId="6" priority="8" operator="lessThan">
      <formula>0</formula>
    </cfRule>
  </conditionalFormatting>
  <conditionalFormatting sqref="B25:C25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E23:F23">
    <cfRule type="cellIs" dxfId="3" priority="5" operator="greaterThan">
      <formula>0</formula>
    </cfRule>
    <cfRule type="cellIs" dxfId="2" priority="7" operator="lessThan">
      <formula>0</formula>
    </cfRule>
  </conditionalFormatting>
  <conditionalFormatting sqref="E25:F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Joe Gutierrez</cp:lastModifiedBy>
  <dcterms:created xsi:type="dcterms:W3CDTF">2021-06-24T22:03:16Z</dcterms:created>
  <dcterms:modified xsi:type="dcterms:W3CDTF">2026-03-31T02:20:18Z</dcterms:modified>
</cp:coreProperties>
</file>